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nscapin\Desktop\"/>
    </mc:Choice>
  </mc:AlternateContent>
  <bookViews>
    <workbookView xWindow="0" yWindow="0" windowWidth="24000" windowHeight="9735" tabRatio="653" firstSheet="1" activeTab="1"/>
  </bookViews>
  <sheets>
    <sheet name="Mês Pagamento_SPA" sheetId="1" state="hidden" r:id="rId1"/>
    <sheet name="OAB" sheetId="16" r:id="rId2"/>
  </sheets>
  <definedNames>
    <definedName name="_xlnm.Print_Area" localSheetId="0">'Mês Pagamento_SPA'!$B$1:$K$160</definedName>
    <definedName name="_xlnm.Print_Titles" localSheetId="0">'Mês Pagamento_SPA'!$1:$2</definedName>
    <definedName name="Z_7C7D85BD_C686_41B3_81E9_44982F9AB203_.wvu.PrintArea" localSheetId="0" hidden="1">'Mês Pagamento_SPA'!$B$1:$K$160</definedName>
    <definedName name="Z_7C7D85BD_C686_41B3_81E9_44982F9AB203_.wvu.PrintTitles" localSheetId="0" hidden="1">'Mês Pagamento_SPA'!$1:$2</definedName>
  </definedNames>
  <calcPr calcId="152511"/>
  <customWorkbookViews>
    <customWorkbookView name="  - Modo de exibição pessoal" guid="{7C7D85BD-C686-41B3-81E9-44982F9AB203}" mergeInterval="0" personalView="1" maximized="1" xWindow="1" yWindow="1" windowWidth="1280" windowHeight="803" activeSheetId="2"/>
  </customWorkbookViews>
</workbook>
</file>

<file path=xl/calcChain.xml><?xml version="1.0" encoding="utf-8"?>
<calcChain xmlns="http://schemas.openxmlformats.org/spreadsheetml/2006/main">
  <c r="C31" i="16" l="1"/>
  <c r="C8" i="1" l="1"/>
  <c r="D8" i="1" s="1"/>
  <c r="G8" i="1" s="1"/>
  <c r="I8" i="1" s="1"/>
  <c r="F107" i="1" s="1"/>
  <c r="D6" i="1"/>
  <c r="G6" i="1" s="1"/>
  <c r="I6" i="1" s="1"/>
  <c r="C7" i="1"/>
  <c r="K91" i="1"/>
  <c r="J91" i="1"/>
  <c r="F91" i="1"/>
  <c r="E91" i="1"/>
  <c r="C91" i="1"/>
  <c r="D91" i="1" s="1"/>
  <c r="D90" i="1"/>
  <c r="G90" i="1" s="1"/>
  <c r="I90" i="1" s="1"/>
  <c r="E116" i="1" s="1"/>
  <c r="D89" i="1"/>
  <c r="G89" i="1" s="1"/>
  <c r="I89" i="1" s="1"/>
  <c r="E115" i="1" s="1"/>
  <c r="D88" i="1"/>
  <c r="G88" i="1" s="1"/>
  <c r="I88" i="1" s="1"/>
  <c r="E114" i="1" s="1"/>
  <c r="D87" i="1"/>
  <c r="G87" i="1" s="1"/>
  <c r="I87" i="1" s="1"/>
  <c r="E113" i="1" s="1"/>
  <c r="D86" i="1"/>
  <c r="G86" i="1"/>
  <c r="I86" i="1" s="1"/>
  <c r="E112" i="1" s="1"/>
  <c r="D85" i="1"/>
  <c r="G85" i="1" s="1"/>
  <c r="I85" i="1" s="1"/>
  <c r="E111" i="1" s="1"/>
  <c r="H111" i="1" s="1"/>
  <c r="H84" i="1"/>
  <c r="D84" i="1"/>
  <c r="G84" i="1" s="1"/>
  <c r="D83" i="1"/>
  <c r="G83" i="1" s="1"/>
  <c r="I83" i="1" s="1"/>
  <c r="E109" i="1" s="1"/>
  <c r="D82" i="1"/>
  <c r="G82" i="1" s="1"/>
  <c r="I82" i="1" s="1"/>
  <c r="E108" i="1" s="1"/>
  <c r="H81" i="1"/>
  <c r="H91" i="1" s="1"/>
  <c r="D81" i="1"/>
  <c r="G81" i="1" s="1"/>
  <c r="I81" i="1" s="1"/>
  <c r="E107" i="1" s="1"/>
  <c r="D80" i="1"/>
  <c r="G80" i="1" s="1"/>
  <c r="I80" i="1" s="1"/>
  <c r="E106" i="1" s="1"/>
  <c r="H106" i="1" s="1"/>
  <c r="D79" i="1"/>
  <c r="G79" i="1" s="1"/>
  <c r="D9" i="1"/>
  <c r="G9" i="1" s="1"/>
  <c r="I9" i="1" s="1"/>
  <c r="F108" i="1" s="1"/>
  <c r="D10" i="1"/>
  <c r="G10" i="1"/>
  <c r="I10" i="1" s="1"/>
  <c r="F109" i="1" s="1"/>
  <c r="D11" i="1"/>
  <c r="G11" i="1"/>
  <c r="I11" i="1" s="1"/>
  <c r="F110" i="1" s="1"/>
  <c r="D12" i="1"/>
  <c r="G12" i="1" s="1"/>
  <c r="I12" i="1" s="1"/>
  <c r="F111" i="1" s="1"/>
  <c r="D13" i="1"/>
  <c r="G13" i="1" s="1"/>
  <c r="I13" i="1" s="1"/>
  <c r="F112" i="1" s="1"/>
  <c r="D14" i="1"/>
  <c r="G14" i="1" s="1"/>
  <c r="I14" i="1" s="1"/>
  <c r="F113" i="1" s="1"/>
  <c r="D16" i="1"/>
  <c r="G16" i="1" s="1"/>
  <c r="I16" i="1" s="1"/>
  <c r="F115" i="1" s="1"/>
  <c r="D17" i="1"/>
  <c r="G17" i="1" s="1"/>
  <c r="I17" i="1" s="1"/>
  <c r="F116" i="1" s="1"/>
  <c r="D7" i="1"/>
  <c r="G7" i="1" s="1"/>
  <c r="I7" i="1" s="1"/>
  <c r="F106" i="1" s="1"/>
  <c r="E18" i="1"/>
  <c r="F18" i="1"/>
  <c r="H18" i="1"/>
  <c r="J18" i="1"/>
  <c r="K18" i="1"/>
  <c r="F47" i="1"/>
  <c r="K47" i="1" s="1"/>
  <c r="C105" i="1" s="1"/>
  <c r="D48" i="1"/>
  <c r="E49" i="1"/>
  <c r="E59" i="1" s="1"/>
  <c r="G49" i="1"/>
  <c r="G59" i="1" s="1"/>
  <c r="F50" i="1"/>
  <c r="K50" i="1" s="1"/>
  <c r="C108" i="1" s="1"/>
  <c r="F51" i="1"/>
  <c r="K51" i="1" s="1"/>
  <c r="C109" i="1"/>
  <c r="F52" i="1"/>
  <c r="K52" i="1" s="1"/>
  <c r="C110" i="1" s="1"/>
  <c r="E53" i="1"/>
  <c r="F53" i="1" s="1"/>
  <c r="K53" i="1" s="1"/>
  <c r="C111" i="1" s="1"/>
  <c r="F54" i="1"/>
  <c r="K54" i="1"/>
  <c r="C112" i="1" s="1"/>
  <c r="F55" i="1"/>
  <c r="K55" i="1" s="1"/>
  <c r="C113" i="1" s="1"/>
  <c r="D56" i="1"/>
  <c r="D59" i="1" s="1"/>
  <c r="F57" i="1"/>
  <c r="K57" i="1" s="1"/>
  <c r="C115" i="1" s="1"/>
  <c r="F58" i="1"/>
  <c r="K58" i="1" s="1"/>
  <c r="C116" i="1" s="1"/>
  <c r="C59" i="1"/>
  <c r="H59" i="1"/>
  <c r="I59" i="1"/>
  <c r="J59" i="1"/>
  <c r="D74" i="1"/>
  <c r="G74" i="1" s="1"/>
  <c r="G75" i="1" s="1"/>
  <c r="E75" i="1"/>
  <c r="F75" i="1"/>
  <c r="H75" i="1"/>
  <c r="J75" i="1"/>
  <c r="K75" i="1"/>
  <c r="D105" i="1"/>
  <c r="D106" i="1"/>
  <c r="D107" i="1"/>
  <c r="D108" i="1"/>
  <c r="D109" i="1"/>
  <c r="D110" i="1"/>
  <c r="D111" i="1"/>
  <c r="D112" i="1"/>
  <c r="D113" i="1"/>
  <c r="D114" i="1"/>
  <c r="D115" i="1"/>
  <c r="D15" i="1"/>
  <c r="G15" i="1" s="1"/>
  <c r="I15" i="1" s="1"/>
  <c r="F114" i="1" s="1"/>
  <c r="F105" i="1"/>
  <c r="F48" i="1"/>
  <c r="K48" i="1"/>
  <c r="C106" i="1"/>
  <c r="H107" i="1" l="1"/>
  <c r="H115" i="1"/>
  <c r="I84" i="1"/>
  <c r="E110" i="1" s="1"/>
  <c r="I110" i="1" s="1"/>
  <c r="F49" i="1"/>
  <c r="K49" i="1" s="1"/>
  <c r="C107" i="1" s="1"/>
  <c r="I107" i="1" s="1"/>
  <c r="F56" i="1"/>
  <c r="K56" i="1" s="1"/>
  <c r="C114" i="1" s="1"/>
  <c r="I115" i="1"/>
  <c r="D75" i="1"/>
  <c r="I109" i="1"/>
  <c r="H109" i="1"/>
  <c r="H112" i="1"/>
  <c r="I112" i="1"/>
  <c r="H108" i="1"/>
  <c r="I108" i="1"/>
  <c r="I111" i="1"/>
  <c r="H113" i="1"/>
  <c r="I113" i="1"/>
  <c r="F117" i="1"/>
  <c r="H114" i="1"/>
  <c r="I114" i="1"/>
  <c r="I116" i="1"/>
  <c r="I18" i="1"/>
  <c r="G18" i="1"/>
  <c r="C18" i="1"/>
  <c r="D18" i="1" s="1"/>
  <c r="H110" i="1"/>
  <c r="I74" i="1"/>
  <c r="I106" i="1"/>
  <c r="G91" i="1"/>
  <c r="I79" i="1"/>
  <c r="K59" i="1" l="1"/>
  <c r="C117" i="1"/>
  <c r="F59" i="1"/>
  <c r="E105" i="1"/>
  <c r="I91" i="1"/>
  <c r="D116" i="1"/>
  <c r="I75" i="1"/>
  <c r="D117" i="1" l="1"/>
  <c r="H116" i="1"/>
  <c r="H105" i="1"/>
  <c r="I105" i="1"/>
  <c r="E117" i="1"/>
  <c r="H117" i="1" l="1"/>
  <c r="I117" i="1"/>
</calcChain>
</file>

<file path=xl/sharedStrings.xml><?xml version="1.0" encoding="utf-8"?>
<sst xmlns="http://schemas.openxmlformats.org/spreadsheetml/2006/main" count="89" uniqueCount="52">
  <si>
    <t xml:space="preserve">MÊS </t>
  </si>
  <si>
    <t>IRRF</t>
  </si>
  <si>
    <t>11% INSS</t>
  </si>
  <si>
    <t>20% INSS</t>
  </si>
  <si>
    <t>TOTAL</t>
  </si>
  <si>
    <t>VALOR LIQUIDO</t>
  </si>
  <si>
    <t>QTDE. DE ADVOGADOS PAGOS</t>
  </si>
  <si>
    <t>ESTORNOS RECUSADOS BANCO</t>
  </si>
  <si>
    <t>QTDE. DE ADVOGADOS PROCESSADOS PARA SEREM PAGOS</t>
  </si>
  <si>
    <t>ADVOGADOS PROCESSADOS PARA SEREM PAGOS</t>
  </si>
  <si>
    <t xml:space="preserve">VALORES ESTORNADOS DOS ADVOGADOS  </t>
  </si>
  <si>
    <t>Demonstrativo do Convênio OAB - SPA</t>
  </si>
  <si>
    <t>Mês do Pagamento</t>
  </si>
  <si>
    <t>TOTAL PAGO      (BRUTO + 20% INSS)</t>
  </si>
  <si>
    <t>BRUTO (LÍQUIDO+IRRF+11% INSS)</t>
  </si>
  <si>
    <t>TOTAL GASTO      (BRUTO + 20% INSS)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</si>
  <si>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</si>
  <si>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</si>
  <si>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</si>
  <si>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</si>
  <si>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</si>
  <si>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</si>
  <si>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</si>
  <si>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</si>
  <si>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</si>
  <si>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</si>
  <si>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</si>
  <si>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</si>
  <si>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LIQUIDO        (Após Estorno)</t>
  </si>
  <si>
    <t>VALOR LIQUIDO            (PAGO POR ORDEM BANCARIA)</t>
  </si>
  <si>
    <t>VAR % (2012 x 2011)</t>
  </si>
  <si>
    <t>VAR % (2012 x 2010)</t>
  </si>
  <si>
    <t>2010 X 2011 X 2012 X 2013</t>
  </si>
  <si>
    <t>Janeiro</t>
  </si>
  <si>
    <t>Fevereiro</t>
  </si>
  <si>
    <t>Março</t>
  </si>
  <si>
    <t>Abril</t>
  </si>
  <si>
    <t>Maio</t>
  </si>
  <si>
    <t>Junho</t>
  </si>
  <si>
    <t>ORDEM DOS ADVOGADOS DO BRASIL - OAB</t>
  </si>
  <si>
    <t>Fonte: Siafem Sistema Integrado de Administração Financeira para Estado e Municipios</t>
  </si>
  <si>
    <t>DESPESA TOTAL:</t>
  </si>
  <si>
    <t>DEPARTAMENTO DE ORÇAMENTO E FINANÇAS</t>
  </si>
  <si>
    <t>Julho</t>
  </si>
  <si>
    <t>Agosto</t>
  </si>
  <si>
    <t>Setembro</t>
  </si>
  <si>
    <t>Outubro</t>
  </si>
  <si>
    <t>Novembro</t>
  </si>
  <si>
    <t>Dezembro</t>
  </si>
  <si>
    <t xml:space="preserve">BRUTO + PATRONAL  </t>
  </si>
  <si>
    <t xml:space="preserve">DEMONSTRATIVO  DO CONVÊNIO                                    </t>
  </si>
  <si>
    <t>EXERCÍCIO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</si>
</sst>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R$&quot;\ * #,##0.00_-;\-&quot;R$&quot;\ * #,##0.00_-;_-&quot;R$&quot;\ * &quot;-&quot;??_-;_-@_-"/>
    <numFmt numFmtId="165" formatCode="_(* #,##0.00_);_(* \(#,##0.00\);_(* &quot;-&quot;??_);_(@_)"/>
    <numFmt numFmtId="166" formatCode="_(&quot;R$&quot;* #,##0.00_);_(&quot;R$&quot;* \(#,##0.00\);_(&quot;R$&quot;* &quot;-&quot;??_);_(@_)"/>
    <numFmt numFmtId="167" formatCode="&quot;R$&quot;\ #,##0.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9"/>
      <color rgb="FFFF0000"/>
      <name val="Arial"/>
      <family val="2"/>
    </font>
    <font>
      <b/>
      <sz val="13"/>
      <color theme="3"/>
      <name val="Calibri"/>
      <family val="2"/>
      <scheme val="minor"/>
    </font>
    <font>
      <b/>
      <sz val="12"/>
      <name val="Arial"/>
      <family val="2"/>
    </font>
    <font>
      <i/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9" applyNumberFormat="0" applyFill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03">
    <xf numFmtId="0" fontId="0" fillId="0" borderId="0" xfId="0"/>
    <xf numFmtId="166" fontId="6" fillId="2" borderId="1" xfId="0" applyNumberFormat="1" applyFont="1" applyFill="1" applyBorder="1" applyProtection="1"/>
    <xf numFmtId="17" fontId="8" fillId="0" borderId="1" xfId="0" applyNumberFormat="1" applyFont="1" applyFill="1" applyBorder="1" applyAlignment="1" applyProtection="1">
      <alignment horizontal="center"/>
    </xf>
    <xf numFmtId="166" fontId="6" fillId="2" borderId="1" xfId="1" applyFont="1" applyFill="1" applyBorder="1" applyProtection="1"/>
    <xf numFmtId="166" fontId="3" fillId="2" borderId="1" xfId="1" applyFont="1" applyFill="1" applyBorder="1" applyProtection="1"/>
    <xf numFmtId="166" fontId="3" fillId="0" borderId="1" xfId="1" applyFont="1" applyFill="1" applyBorder="1" applyProtection="1"/>
    <xf numFmtId="3" fontId="3" fillId="0" borderId="1" xfId="0" applyNumberFormat="1" applyFont="1" applyFill="1" applyBorder="1" applyAlignment="1" applyProtection="1">
      <alignment horizontal="center"/>
    </xf>
    <xf numFmtId="166" fontId="3" fillId="2" borderId="1" xfId="0" applyNumberFormat="1" applyFont="1" applyFill="1" applyBorder="1" applyProtection="1"/>
    <xf numFmtId="17" fontId="8" fillId="2" borderId="1" xfId="0" applyNumberFormat="1" applyFont="1" applyFill="1" applyBorder="1" applyAlignment="1" applyProtection="1">
      <alignment horizontal="center"/>
    </xf>
    <xf numFmtId="166" fontId="3" fillId="2" borderId="3" xfId="1" applyFont="1" applyFill="1" applyBorder="1" applyProtection="1"/>
    <xf numFmtId="166" fontId="3" fillId="2" borderId="2" xfId="1" applyFont="1" applyFill="1" applyBorder="1" applyAlignment="1" applyProtection="1">
      <alignment horizontal="center"/>
    </xf>
    <xf numFmtId="166" fontId="3" fillId="0" borderId="3" xfId="1" applyFont="1" applyFill="1" applyBorder="1" applyProtection="1"/>
    <xf numFmtId="3" fontId="3" fillId="0" borderId="1" xfId="0" applyNumberFormat="1" applyFont="1" applyBorder="1" applyAlignment="1" applyProtection="1">
      <alignment horizontal="center"/>
    </xf>
    <xf numFmtId="166" fontId="3" fillId="0" borderId="1" xfId="0" applyNumberFormat="1" applyFont="1" applyFill="1" applyBorder="1" applyProtection="1"/>
    <xf numFmtId="166" fontId="6" fillId="0" borderId="1" xfId="1" applyFont="1" applyFill="1" applyBorder="1" applyProtection="1"/>
    <xf numFmtId="166" fontId="6" fillId="0" borderId="1" xfId="0" applyNumberFormat="1" applyFont="1" applyFill="1" applyBorder="1" applyProtection="1"/>
    <xf numFmtId="0" fontId="6" fillId="0" borderId="0" xfId="0" applyFont="1" applyFill="1" applyBorder="1" applyProtection="1"/>
    <xf numFmtId="3" fontId="6" fillId="0" borderId="1" xfId="0" applyNumberFormat="1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/>
    </xf>
    <xf numFmtId="3" fontId="6" fillId="0" borderId="2" xfId="0" applyNumberFormat="1" applyFont="1" applyFill="1" applyBorder="1" applyAlignment="1" applyProtection="1">
      <alignment horizontal="center"/>
    </xf>
    <xf numFmtId="166" fontId="8" fillId="0" borderId="1" xfId="1" applyFont="1" applyFill="1" applyBorder="1" applyProtection="1"/>
    <xf numFmtId="166" fontId="8" fillId="2" borderId="1" xfId="1" applyFont="1" applyFill="1" applyBorder="1" applyProtection="1"/>
    <xf numFmtId="166" fontId="6" fillId="2" borderId="3" xfId="1" applyFont="1" applyFill="1" applyBorder="1" applyProtection="1"/>
    <xf numFmtId="166" fontId="6" fillId="0" borderId="3" xfId="1" applyFont="1" applyFill="1" applyBorder="1" applyProtection="1"/>
    <xf numFmtId="9" fontId="6" fillId="0" borderId="1" xfId="2" applyFont="1" applyFill="1" applyBorder="1" applyAlignment="1" applyProtection="1">
      <alignment horizontal="center"/>
    </xf>
    <xf numFmtId="17" fontId="5" fillId="0" borderId="0" xfId="0" applyNumberFormat="1" applyFont="1" applyFill="1" applyBorder="1" applyAlignment="1" applyProtection="1">
      <alignment horizontal="center"/>
    </xf>
    <xf numFmtId="165" fontId="4" fillId="0" borderId="0" xfId="3" applyFont="1" applyFill="1" applyBorder="1" applyProtection="1"/>
    <xf numFmtId="166" fontId="4" fillId="0" borderId="0" xfId="0" applyNumberFormat="1" applyFont="1" applyFill="1" applyBorder="1" applyProtection="1"/>
    <xf numFmtId="166" fontId="4" fillId="0" borderId="0" xfId="0" applyNumberFormat="1" applyFont="1" applyFill="1" applyBorder="1" applyAlignment="1" applyProtection="1"/>
    <xf numFmtId="0" fontId="4" fillId="0" borderId="0" xfId="0" applyFont="1" applyFill="1" applyBorder="1" applyProtection="1"/>
    <xf numFmtId="0" fontId="10" fillId="0" borderId="1" xfId="0" applyFont="1" applyFill="1" applyBorder="1" applyAlignment="1" applyProtection="1">
      <alignment horizontal="center"/>
    </xf>
    <xf numFmtId="37" fontId="8" fillId="0" borderId="1" xfId="1" applyNumberFormat="1" applyFont="1" applyFill="1" applyBorder="1" applyAlignment="1" applyProtection="1">
      <alignment horizontal="center"/>
    </xf>
    <xf numFmtId="17" fontId="4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166" fontId="6" fillId="0" borderId="1" xfId="1" applyFont="1" applyFill="1" applyBorder="1" applyAlignment="1" applyProtection="1"/>
    <xf numFmtId="3" fontId="6" fillId="0" borderId="1" xfId="0" applyNumberFormat="1" applyFont="1" applyBorder="1" applyAlignment="1" applyProtection="1">
      <alignment horizontal="center"/>
    </xf>
    <xf numFmtId="166" fontId="6" fillId="0" borderId="1" xfId="0" applyNumberFormat="1" applyFont="1" applyFill="1" applyBorder="1" applyAlignment="1" applyProtection="1"/>
    <xf numFmtId="9" fontId="4" fillId="0" borderId="0" xfId="2" applyFont="1" applyFill="1" applyBorder="1" applyAlignment="1" applyProtection="1">
      <alignment horizontal="center"/>
    </xf>
    <xf numFmtId="9" fontId="6" fillId="0" borderId="0" xfId="0" applyNumberFormat="1" applyFont="1" applyFill="1" applyBorder="1" applyProtection="1"/>
    <xf numFmtId="0" fontId="10" fillId="0" borderId="0" xfId="0" applyFont="1" applyFill="1" applyBorder="1" applyAlignment="1" applyProtection="1">
      <alignment horizontal="center"/>
    </xf>
    <xf numFmtId="166" fontId="8" fillId="0" borderId="0" xfId="1" applyFont="1" applyFill="1" applyBorder="1" applyProtection="1"/>
    <xf numFmtId="37" fontId="8" fillId="0" borderId="0" xfId="1" applyNumberFormat="1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/>
    <xf numFmtId="166" fontId="3" fillId="4" borderId="1" xfId="0" applyNumberFormat="1" applyFont="1" applyFill="1" applyBorder="1" applyProtection="1"/>
    <xf numFmtId="166" fontId="3" fillId="4" borderId="1" xfId="1" applyFont="1" applyFill="1" applyBorder="1" applyProtection="1"/>
    <xf numFmtId="166" fontId="3" fillId="4" borderId="3" xfId="1" applyFont="1" applyFill="1" applyBorder="1" applyProtection="1"/>
    <xf numFmtId="166" fontId="6" fillId="4" borderId="1" xfId="0" applyNumberFormat="1" applyFont="1" applyFill="1" applyBorder="1" applyProtection="1"/>
    <xf numFmtId="3" fontId="6" fillId="4" borderId="2" xfId="0" applyNumberFormat="1" applyFont="1" applyFill="1" applyBorder="1" applyAlignment="1" applyProtection="1">
      <alignment horizontal="center"/>
    </xf>
    <xf numFmtId="166" fontId="6" fillId="4" borderId="1" xfId="1" applyFont="1" applyFill="1" applyBorder="1" applyProtection="1"/>
    <xf numFmtId="166" fontId="4" fillId="4" borderId="1" xfId="1" applyFont="1" applyFill="1" applyBorder="1" applyProtection="1"/>
    <xf numFmtId="166" fontId="3" fillId="4" borderId="1" xfId="1" applyFont="1" applyFill="1" applyBorder="1" applyAlignment="1" applyProtection="1">
      <alignment horizontal="center"/>
    </xf>
    <xf numFmtId="166" fontId="6" fillId="4" borderId="1" xfId="1" applyFont="1" applyFill="1" applyBorder="1" applyAlignment="1" applyProtection="1">
      <alignment horizontal="center"/>
    </xf>
    <xf numFmtId="166" fontId="3" fillId="4" borderId="2" xfId="1" applyFont="1" applyFill="1" applyBorder="1" applyAlignment="1" applyProtection="1">
      <alignment horizontal="center"/>
    </xf>
    <xf numFmtId="166" fontId="8" fillId="2" borderId="0" xfId="1" applyFont="1" applyFill="1" applyBorder="1" applyProtection="1"/>
    <xf numFmtId="166" fontId="3" fillId="0" borderId="2" xfId="1" applyFont="1" applyFill="1" applyBorder="1" applyAlignment="1" applyProtection="1">
      <alignment horizontal="center"/>
    </xf>
    <xf numFmtId="166" fontId="3" fillId="0" borderId="1" xfId="1" applyFont="1" applyFill="1" applyBorder="1" applyAlignment="1" applyProtection="1">
      <alignment horizontal="center"/>
    </xf>
    <xf numFmtId="166" fontId="4" fillId="0" borderId="1" xfId="1" applyFont="1" applyFill="1" applyBorder="1" applyProtection="1"/>
    <xf numFmtId="166" fontId="6" fillId="0" borderId="1" xfId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center"/>
    </xf>
    <xf numFmtId="3" fontId="3" fillId="4" borderId="2" xfId="0" applyNumberFormat="1" applyFont="1" applyFill="1" applyBorder="1" applyAlignment="1" applyProtection="1">
      <alignment horizontal="center"/>
    </xf>
    <xf numFmtId="3" fontId="6" fillId="4" borderId="4" xfId="0" applyNumberFormat="1" applyFont="1" applyFill="1" applyBorder="1" applyAlignment="1" applyProtection="1">
      <alignment horizontal="center"/>
    </xf>
    <xf numFmtId="165" fontId="0" fillId="0" borderId="0" xfId="3" applyFont="1"/>
    <xf numFmtId="0" fontId="14" fillId="0" borderId="0" xfId="0" applyFont="1" applyAlignment="1">
      <alignment wrapText="1"/>
    </xf>
    <xf numFmtId="165" fontId="3" fillId="0" borderId="0" xfId="3" applyFont="1"/>
    <xf numFmtId="17" fontId="15" fillId="2" borderId="0" xfId="0" applyNumberFormat="1" applyFont="1" applyFill="1" applyBorder="1" applyAlignment="1" applyProtection="1">
      <alignment horizontal="left"/>
    </xf>
    <xf numFmtId="0" fontId="17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/>
    </xf>
    <xf numFmtId="0" fontId="20" fillId="0" borderId="10" xfId="0" applyFont="1" applyBorder="1" applyAlignment="1">
      <alignment horizontal="left"/>
    </xf>
    <xf numFmtId="165" fontId="20" fillId="0" borderId="10" xfId="3" applyFont="1" applyBorder="1" applyAlignment="1"/>
    <xf numFmtId="0" fontId="8" fillId="0" borderId="0" xfId="0" applyFont="1"/>
    <xf numFmtId="0" fontId="19" fillId="5" borderId="10" xfId="0" applyFont="1" applyFill="1" applyBorder="1" applyAlignment="1" applyProtection="1">
      <alignment horizontal="center" vertical="center"/>
    </xf>
    <xf numFmtId="167" fontId="19" fillId="5" borderId="10" xfId="0" applyNumberFormat="1" applyFont="1" applyFill="1" applyBorder="1" applyAlignment="1" applyProtection="1">
      <alignment vertical="center"/>
    </xf>
    <xf numFmtId="0" fontId="17" fillId="0" borderId="0" xfId="0" applyFont="1" applyBorder="1"/>
    <xf numFmtId="0" fontId="0" fillId="0" borderId="0" xfId="0" applyBorder="1"/>
    <xf numFmtId="0" fontId="20" fillId="0" borderId="13" xfId="0" applyFont="1" applyBorder="1" applyAlignment="1">
      <alignment horizontal="left"/>
    </xf>
    <xf numFmtId="165" fontId="20" fillId="0" borderId="13" xfId="3" applyFont="1" applyBorder="1" applyAlignment="1"/>
    <xf numFmtId="0" fontId="19" fillId="5" borderId="13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 vertical="center" wrapText="1"/>
    </xf>
    <xf numFmtId="165" fontId="20" fillId="0" borderId="12" xfId="3" applyFont="1" applyBorder="1" applyAlignment="1"/>
    <xf numFmtId="0" fontId="20" fillId="0" borderId="11" xfId="0" applyFont="1" applyBorder="1" applyAlignment="1">
      <alignment horizontal="left"/>
    </xf>
    <xf numFmtId="165" fontId="20" fillId="0" borderId="14" xfId="3" applyFont="1" applyBorder="1" applyAlignment="1"/>
    <xf numFmtId="165" fontId="9" fillId="0" borderId="0" xfId="3" applyFont="1"/>
    <xf numFmtId="165" fontId="0" fillId="0" borderId="0" xfId="0" applyNumberFormat="1"/>
    <xf numFmtId="0" fontId="11" fillId="0" borderId="5" xfId="0" applyFont="1" applyFill="1" applyBorder="1" applyAlignment="1" applyProtection="1">
      <alignment horizontal="center"/>
    </xf>
    <xf numFmtId="0" fontId="11" fillId="0" borderId="6" xfId="0" applyFont="1" applyFill="1" applyBorder="1" applyAlignment="1" applyProtection="1">
      <alignment horizontal="center"/>
    </xf>
    <xf numFmtId="0" fontId="11" fillId="0" borderId="7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center"/>
    </xf>
    <xf numFmtId="17" fontId="12" fillId="0" borderId="0" xfId="0" applyNumberFormat="1" applyFont="1" applyFill="1" applyBorder="1" applyAlignment="1" applyProtection="1">
      <alignment horizontal="left"/>
    </xf>
    <xf numFmtId="165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2">
    <cellStyle name="Moeda" xfId="1" builtinId="4"/>
    <cellStyle name="Moeda 2" xfId="5"/>
    <cellStyle name="Moeda 2 2" xfId="11"/>
    <cellStyle name="Normal" xfId="0" builtinId="0"/>
    <cellStyle name="Normal 2" xfId="4"/>
    <cellStyle name="Normal 2 2" xfId="10"/>
    <cellStyle name="Normal 3" xfId="6"/>
    <cellStyle name="Porcentagem" xfId="2" builtinId="5"/>
    <cellStyle name="Porcentagem 2" xfId="8"/>
    <cellStyle name="Título 2 2" xfId="9"/>
    <cellStyle name="Vírgula" xfId="3" builtinId="3"/>
    <cellStyle name="Vírgula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Gasto OAB 2010 X 2011 X 2012 X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'Mês Pagamento_SPA'!$C$103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Pagamento_SPA'!$C$105:$C$116</c:f>
              <c:numCache>
                <c:formatCode>_("R$"* #,##0.00_);_("R$"* \(#,##0.00\);_("R$"* "-"??_);_(@_)</c:formatCode>
                <c:ptCount val="12"/>
                <c:pt idx="0">
                  <c:v>25865872.940000005</c:v>
                </c:pt>
                <c:pt idx="1">
                  <c:v>25808496.98</c:v>
                </c:pt>
                <c:pt idx="2">
                  <c:v>18942208.98</c:v>
                </c:pt>
                <c:pt idx="3">
                  <c:v>19793070.310000002</c:v>
                </c:pt>
                <c:pt idx="4">
                  <c:v>21350827.829999998</c:v>
                </c:pt>
                <c:pt idx="5">
                  <c:v>23653717.91</c:v>
                </c:pt>
                <c:pt idx="6">
                  <c:v>23323558.730000004</c:v>
                </c:pt>
                <c:pt idx="7">
                  <c:v>23490481.52</c:v>
                </c:pt>
                <c:pt idx="8">
                  <c:v>22410618.330000002</c:v>
                </c:pt>
                <c:pt idx="9">
                  <c:v>23011698.339999996</c:v>
                </c:pt>
                <c:pt idx="10">
                  <c:v>23258393.290000003</c:v>
                </c:pt>
                <c:pt idx="11">
                  <c:v>23927715.459999997</c:v>
                </c:pt>
              </c:numCache>
            </c:numRef>
          </c:val>
        </c:ser>
        <c:ser>
          <c:idx val="1"/>
          <c:order val="1"/>
          <c:tx>
            <c:strRef>
              <c:f>'Mês Pagamento_SPA'!$D$103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Pagamento_SPA'!$D$105:$D$116</c:f>
              <c:numCache>
                <c:formatCode>_("R$"* #,##0.00_);_("R$"* \(#,##0.00\);_("R$"* "-"??_);_(@_)</c:formatCode>
                <c:ptCount val="12"/>
                <c:pt idx="0">
                  <c:v>23170130.500000004</c:v>
                </c:pt>
                <c:pt idx="1">
                  <c:v>25028056.289999999</c:v>
                </c:pt>
                <c:pt idx="2">
                  <c:v>19094225.189999998</c:v>
                </c:pt>
                <c:pt idx="3">
                  <c:v>20493892.539999999</c:v>
                </c:pt>
                <c:pt idx="4">
                  <c:v>21330943.719999999</c:v>
                </c:pt>
                <c:pt idx="5">
                  <c:v>25172002.57</c:v>
                </c:pt>
                <c:pt idx="6">
                  <c:v>25356536.860000003</c:v>
                </c:pt>
                <c:pt idx="7">
                  <c:v>22858462.32</c:v>
                </c:pt>
                <c:pt idx="8">
                  <c:v>22898664.649999999</c:v>
                </c:pt>
                <c:pt idx="9">
                  <c:v>23394638.170000002</c:v>
                </c:pt>
                <c:pt idx="10">
                  <c:v>22490263.609999999</c:v>
                </c:pt>
                <c:pt idx="11">
                  <c:v>24837194.240000002</c:v>
                </c:pt>
              </c:numCache>
            </c:numRef>
          </c:val>
        </c:ser>
        <c:ser>
          <c:idx val="2"/>
          <c:order val="2"/>
          <c:tx>
            <c:strRef>
              <c:f>'Mês Pagamento_SPA'!$E$103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Pagamento_SPA'!$E$105:$E$116</c:f>
              <c:numCache>
                <c:formatCode>_("R$"* #,##0.00_);_("R$"* \(#,##0.00\);_("R$"* "-"??_);_(@_)</c:formatCode>
                <c:ptCount val="12"/>
                <c:pt idx="0">
                  <c:v>24780138.68</c:v>
                </c:pt>
                <c:pt idx="1">
                  <c:v>24372694.950000003</c:v>
                </c:pt>
                <c:pt idx="2">
                  <c:v>11955866.25</c:v>
                </c:pt>
                <c:pt idx="3">
                  <c:v>19749503.800000001</c:v>
                </c:pt>
                <c:pt idx="4">
                  <c:v>19257337.899999999</c:v>
                </c:pt>
                <c:pt idx="5">
                  <c:v>23239697.849999998</c:v>
                </c:pt>
                <c:pt idx="6">
                  <c:v>22714401.870000001</c:v>
                </c:pt>
                <c:pt idx="7">
                  <c:v>21962989.09</c:v>
                </c:pt>
                <c:pt idx="8">
                  <c:v>21803462.800000001</c:v>
                </c:pt>
                <c:pt idx="9">
                  <c:v>24405048.480000004</c:v>
                </c:pt>
                <c:pt idx="10">
                  <c:v>24195833.280000001</c:v>
                </c:pt>
                <c:pt idx="11">
                  <c:v>24092535.98</c:v>
                </c:pt>
              </c:numCache>
            </c:numRef>
          </c:val>
        </c:ser>
        <c:ser>
          <c:idx val="3"/>
          <c:order val="3"/>
          <c:tx>
            <c:strRef>
              <c:f>'Mês Pagamento_SPA'!$F$103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'Mês Pagamento_SPA'!$B$105:$B$116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'Mês Pagamento_SPA'!$F$105:$F$116</c:f>
              <c:numCache>
                <c:formatCode>_("R$"* #,##0.00_);_("R$"* \(#,##0.00\);_("R$"* "-"??_);_(@_)</c:formatCode>
                <c:ptCount val="12"/>
                <c:pt idx="0">
                  <c:v>23753127.040000003</c:v>
                </c:pt>
                <c:pt idx="1">
                  <c:v>23729691.57</c:v>
                </c:pt>
                <c:pt idx="2">
                  <c:v>15731767.779999999</c:v>
                </c:pt>
                <c:pt idx="3">
                  <c:v>17150642.43</c:v>
                </c:pt>
                <c:pt idx="4">
                  <c:v>19650299.260000002</c:v>
                </c:pt>
                <c:pt idx="5">
                  <c:v>21508349.859999999</c:v>
                </c:pt>
                <c:pt idx="6">
                  <c:v>16553673.91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315504"/>
        <c:axId val="42715288"/>
      </c:barChart>
      <c:catAx>
        <c:axId val="4203155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2715288"/>
        <c:crosses val="autoZero"/>
        <c:auto val="1"/>
        <c:lblAlgn val="ctr"/>
        <c:lblOffset val="100"/>
        <c:noMultiLvlLbl val="0"/>
      </c:catAx>
      <c:valAx>
        <c:axId val="42715288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203155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202" footer="0.314960620000002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'Mês Pagamento_SPA'!$I$5</c:f>
              <c:strCache>
                <c:ptCount val="1"/>
                <c:pt idx="0">
                  <c:v>TOTAL GASTO      (BRUTO + 20% INSS)</c:v>
                </c:pt>
              </c:strCache>
            </c:strRef>
          </c:tx>
          <c:invertIfNegative val="0"/>
          <c:cat>
            <c:numRef>
              <c:f>'Mês Pagamento_SPA'!$B$6:$B$17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'Mês Pagamento_SPA'!$I$6:$I$17</c:f>
              <c:numCache>
                <c:formatCode>_("R$"* #,##0.00_);_("R$"* \(#,##0.00\);_("R$"* "-"??_);_(@_)</c:formatCode>
                <c:ptCount val="12"/>
                <c:pt idx="0">
                  <c:v>23753127.040000003</c:v>
                </c:pt>
                <c:pt idx="1">
                  <c:v>23729691.57</c:v>
                </c:pt>
                <c:pt idx="2">
                  <c:v>15731767.779999999</c:v>
                </c:pt>
                <c:pt idx="3">
                  <c:v>17150642.43</c:v>
                </c:pt>
                <c:pt idx="4">
                  <c:v>19650299.260000002</c:v>
                </c:pt>
                <c:pt idx="5">
                  <c:v>21508349.859999999</c:v>
                </c:pt>
                <c:pt idx="6">
                  <c:v>16553673.91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20438032"/>
        <c:axId val="421590728"/>
      </c:barChart>
      <c:dateAx>
        <c:axId val="420438032"/>
        <c:scaling>
          <c:orientation val="minMax"/>
        </c:scaling>
        <c:delete val="0"/>
        <c:axPos val="b"/>
        <c:numFmt formatCode="mmm/yy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21590728"/>
        <c:crosses val="autoZero"/>
        <c:auto val="1"/>
        <c:lblOffset val="100"/>
        <c:baseTimeUnit val="months"/>
      </c:dateAx>
      <c:valAx>
        <c:axId val="421590728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204380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186" footer="0.3149606200000018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139</xdr:row>
      <xdr:rowOff>9525</xdr:rowOff>
    </xdr:from>
    <xdr:to>
      <xdr:col>7</xdr:col>
      <xdr:colOff>1143000</xdr:colOff>
      <xdr:row>157</xdr:row>
      <xdr:rowOff>133350</xdr:rowOff>
    </xdr:to>
    <xdr:graphicFrame macro="">
      <xdr:nvGraphicFramePr>
        <xdr:cNvPr id="258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447675</xdr:colOff>
      <xdr:row>20</xdr:row>
      <xdr:rowOff>85725</xdr:rowOff>
    </xdr:from>
    <xdr:to>
      <xdr:col>7</xdr:col>
      <xdr:colOff>1028700</xdr:colOff>
      <xdr:row>41</xdr:row>
      <xdr:rowOff>19050</xdr:rowOff>
    </xdr:to>
    <xdr:graphicFrame macro="">
      <xdr:nvGraphicFramePr>
        <xdr:cNvPr id="258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765795</xdr:colOff>
      <xdr:row>0</xdr:row>
      <xdr:rowOff>85725</xdr:rowOff>
    </xdr:from>
    <xdr:to>
      <xdr:col>2</xdr:col>
      <xdr:colOff>1266825</xdr:colOff>
      <xdr:row>6</xdr:row>
      <xdr:rowOff>109573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395" y="85725"/>
          <a:ext cx="2272680" cy="995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7"/>
  <sheetViews>
    <sheetView topLeftCell="A103" zoomScaleNormal="100" workbookViewId="0"/>
  </sheetViews>
  <sheetFormatPr defaultColWidth="9.28515625" defaultRowHeight="12.75" x14ac:dyDescent="0.2"/>
  <cols>
    <col min="1" max="1" width="2.7109375" style="16" customWidth="1"/>
    <col min="2" max="2" width="18.42578125" style="36" customWidth="1"/>
    <col min="3" max="3" width="18.28515625" style="16" customWidth="1"/>
    <col min="4" max="4" width="17.42578125" style="16" bestFit="1" customWidth="1"/>
    <col min="5" max="5" width="19.42578125" style="16" bestFit="1" customWidth="1"/>
    <col min="6" max="6" width="17.7109375" style="16" customWidth="1"/>
    <col min="7" max="7" width="23.42578125" style="16" bestFit="1" customWidth="1"/>
    <col min="8" max="8" width="17.5703125" style="16" customWidth="1"/>
    <col min="9" max="9" width="20.28515625" style="16" customWidth="1"/>
    <col min="10" max="10" width="16" style="16" customWidth="1"/>
    <col min="11" max="11" width="19.7109375" style="16" customWidth="1"/>
    <col min="12" max="16384" width="9.28515625" style="16"/>
  </cols>
  <sheetData>
    <row r="1" spans="2:11" ht="20.25" x14ac:dyDescent="0.3">
      <c r="B1" s="93" t="s">
        <v>11</v>
      </c>
      <c r="C1" s="93"/>
      <c r="D1" s="93"/>
      <c r="E1" s="93"/>
      <c r="F1" s="93"/>
      <c r="G1" s="93"/>
      <c r="H1" s="93"/>
      <c r="I1" s="93"/>
      <c r="J1" s="93"/>
      <c r="K1" s="93"/>
    </row>
    <row r="2" spans="2:11" ht="21" thickBot="1" x14ac:dyDescent="0.35">
      <c r="B2" s="94" t="s">
        <v>12</v>
      </c>
      <c r="C2" s="94"/>
      <c r="D2" s="94"/>
      <c r="E2" s="94"/>
      <c r="F2" s="94"/>
      <c r="G2" s="94"/>
      <c r="H2" s="94"/>
      <c r="I2" s="94"/>
      <c r="J2" s="94"/>
      <c r="K2" s="94"/>
    </row>
    <row r="3" spans="2:11" ht="13.5" thickTop="1" x14ac:dyDescent="0.2">
      <c r="B3" s="28"/>
      <c r="C3" s="29"/>
      <c r="D3" s="30"/>
      <c r="E3" s="30"/>
      <c r="F3" s="31"/>
      <c r="G3" s="30"/>
      <c r="H3" s="30"/>
      <c r="I3" s="30"/>
    </row>
    <row r="4" spans="2:11" ht="20.25" x14ac:dyDescent="0.3">
      <c r="B4" s="92">
        <v>2013</v>
      </c>
      <c r="C4" s="92"/>
      <c r="D4" s="92"/>
      <c r="E4" s="92"/>
      <c r="F4" s="92"/>
      <c r="G4" s="92"/>
      <c r="H4" s="92"/>
      <c r="I4" s="92"/>
      <c r="J4" s="92"/>
      <c r="K4" s="92"/>
    </row>
    <row r="5" spans="2:11" s="32" customFormat="1" ht="48" x14ac:dyDescent="0.2">
      <c r="B5" s="18" t="s">
        <v>0</v>
      </c>
      <c r="C5" s="19" t="s">
        <v>29</v>
      </c>
      <c r="D5" s="19" t="s">
        <v>28</v>
      </c>
      <c r="E5" s="18" t="s">
        <v>1</v>
      </c>
      <c r="F5" s="18" t="s">
        <v>2</v>
      </c>
      <c r="G5" s="19" t="s">
        <v>14</v>
      </c>
      <c r="H5" s="20" t="s">
        <v>3</v>
      </c>
      <c r="I5" s="19" t="s">
        <v>15</v>
      </c>
      <c r="J5" s="19" t="s">
        <v>9</v>
      </c>
      <c r="K5" s="19" t="s">
        <v>10</v>
      </c>
    </row>
    <row r="6" spans="2:11" ht="15" customHeight="1" x14ac:dyDescent="0.2">
      <c r="B6" s="8">
        <v>41275</v>
      </c>
      <c r="C6" s="47">
        <v>17485096.670000002</v>
      </c>
      <c r="D6" s="47">
        <f>C6-K6</f>
        <v>17478185.180000003</v>
      </c>
      <c r="E6" s="47">
        <v>70692.77</v>
      </c>
      <c r="F6" s="47">
        <v>2194894.84</v>
      </c>
      <c r="G6" s="47">
        <f>SUM(D6:F6)</f>
        <v>19743772.790000003</v>
      </c>
      <c r="H6" s="48">
        <v>4009354.25</v>
      </c>
      <c r="I6" s="47">
        <f t="shared" ref="I6:I17" si="0">G6+H6</f>
        <v>23753127.040000003</v>
      </c>
      <c r="J6" s="62">
        <v>22725</v>
      </c>
      <c r="K6" s="55">
        <v>6911.49</v>
      </c>
    </row>
    <row r="7" spans="2:11" ht="15" customHeight="1" x14ac:dyDescent="0.2">
      <c r="B7" s="8">
        <v>41306</v>
      </c>
      <c r="C7" s="47">
        <f>17573750.25+66.16</f>
        <v>17573816.41</v>
      </c>
      <c r="D7" s="47">
        <f>C7-K7</f>
        <v>17564951.289999999</v>
      </c>
      <c r="E7" s="47">
        <v>62446.77</v>
      </c>
      <c r="F7" s="47">
        <v>2160516.62</v>
      </c>
      <c r="G7" s="47">
        <f t="shared" ref="G7:G17" si="1">D7+E7+F7</f>
        <v>19787914.68</v>
      </c>
      <c r="H7" s="48">
        <v>3941776.89</v>
      </c>
      <c r="I7" s="47">
        <f t="shared" si="0"/>
        <v>23729691.57</v>
      </c>
      <c r="J7" s="62">
        <v>22907</v>
      </c>
      <c r="K7" s="53">
        <v>8865.1200000000008</v>
      </c>
    </row>
    <row r="8" spans="2:11" ht="15" customHeight="1" x14ac:dyDescent="0.2">
      <c r="B8" s="8">
        <v>41334</v>
      </c>
      <c r="C8" s="52">
        <f>9563752.3+170.96+498.19+318.77</f>
        <v>9564740.2200000007</v>
      </c>
      <c r="D8" s="47">
        <f>C8-K8</f>
        <v>9561617.0899999999</v>
      </c>
      <c r="E8" s="47">
        <v>36940.39</v>
      </c>
      <c r="F8" s="47">
        <v>2173116.36</v>
      </c>
      <c r="G8" s="47">
        <f t="shared" si="1"/>
        <v>11771673.84</v>
      </c>
      <c r="H8" s="48">
        <v>3960093.94</v>
      </c>
      <c r="I8" s="47">
        <f t="shared" si="0"/>
        <v>15731767.779999999</v>
      </c>
      <c r="J8" s="62">
        <v>14944</v>
      </c>
      <c r="K8" s="53">
        <v>3123.13</v>
      </c>
    </row>
    <row r="9" spans="2:11" ht="15" customHeight="1" x14ac:dyDescent="0.2">
      <c r="B9" s="8">
        <v>41365</v>
      </c>
      <c r="C9" s="49">
        <v>13772047.98</v>
      </c>
      <c r="D9" s="47">
        <f t="shared" ref="D9:D17" si="2">C9-K9</f>
        <v>13771848.780000001</v>
      </c>
      <c r="E9" s="47">
        <v>44319.23</v>
      </c>
      <c r="F9" s="47">
        <v>1179124.79</v>
      </c>
      <c r="G9" s="47">
        <f t="shared" si="1"/>
        <v>14995292.800000001</v>
      </c>
      <c r="H9" s="48">
        <v>2155349.63</v>
      </c>
      <c r="I9" s="47">
        <f t="shared" si="0"/>
        <v>17150642.43</v>
      </c>
      <c r="J9" s="62">
        <v>19956</v>
      </c>
      <c r="K9" s="54">
        <v>199.2</v>
      </c>
    </row>
    <row r="10" spans="2:11" ht="15" customHeight="1" x14ac:dyDescent="0.2">
      <c r="B10" s="8">
        <v>41395</v>
      </c>
      <c r="C10" s="51">
        <v>14816111.300000001</v>
      </c>
      <c r="D10" s="47">
        <f t="shared" si="2"/>
        <v>14807927.620000001</v>
      </c>
      <c r="E10" s="51">
        <v>38397.760000000002</v>
      </c>
      <c r="F10" s="49">
        <v>1700616.88</v>
      </c>
      <c r="G10" s="47">
        <f t="shared" si="1"/>
        <v>16546942.260000002</v>
      </c>
      <c r="H10" s="48">
        <v>3103357</v>
      </c>
      <c r="I10" s="47">
        <f t="shared" si="0"/>
        <v>19650299.260000002</v>
      </c>
      <c r="J10" s="63">
        <v>20596</v>
      </c>
      <c r="K10" s="54">
        <v>8183.68</v>
      </c>
    </row>
    <row r="11" spans="2:11" ht="15" customHeight="1" x14ac:dyDescent="0.2">
      <c r="B11" s="8">
        <v>41426</v>
      </c>
      <c r="C11" s="51">
        <v>16291005.18</v>
      </c>
      <c r="D11" s="47">
        <f t="shared" si="2"/>
        <v>16286862.24</v>
      </c>
      <c r="E11" s="49">
        <v>54100.86</v>
      </c>
      <c r="F11" s="46">
        <v>1831535.85</v>
      </c>
      <c r="G11" s="47">
        <f t="shared" si="1"/>
        <v>18172498.949999999</v>
      </c>
      <c r="H11" s="49">
        <v>3335850.91</v>
      </c>
      <c r="I11" s="47">
        <f t="shared" si="0"/>
        <v>21508349.859999999</v>
      </c>
      <c r="J11" s="50">
        <v>21729</v>
      </c>
      <c r="K11" s="49">
        <v>4142.9399999999996</v>
      </c>
    </row>
    <row r="12" spans="2:11" ht="15" customHeight="1" x14ac:dyDescent="0.2">
      <c r="B12" s="8">
        <v>41456</v>
      </c>
      <c r="C12" s="51">
        <v>16507195.66</v>
      </c>
      <c r="D12" s="47">
        <f t="shared" si="2"/>
        <v>16507195.66</v>
      </c>
      <c r="E12" s="49">
        <v>46478.25</v>
      </c>
      <c r="F12" s="46"/>
      <c r="G12" s="47">
        <f t="shared" si="1"/>
        <v>16553673.91</v>
      </c>
      <c r="H12" s="46"/>
      <c r="I12" s="47">
        <f t="shared" si="0"/>
        <v>16553673.91</v>
      </c>
      <c r="J12" s="50">
        <v>22398</v>
      </c>
      <c r="K12" s="49"/>
    </row>
    <row r="13" spans="2:11" ht="15" customHeight="1" x14ac:dyDescent="0.2">
      <c r="B13" s="8">
        <v>41487</v>
      </c>
      <c r="C13" s="46"/>
      <c r="D13" s="47">
        <f t="shared" si="2"/>
        <v>0</v>
      </c>
      <c r="E13" s="46"/>
      <c r="F13" s="46"/>
      <c r="G13" s="46">
        <f t="shared" si="1"/>
        <v>0</v>
      </c>
      <c r="H13" s="46"/>
      <c r="I13" s="47">
        <f t="shared" si="0"/>
        <v>0</v>
      </c>
      <c r="J13" s="50"/>
      <c r="K13" s="49"/>
    </row>
    <row r="14" spans="2:11" ht="15" customHeight="1" x14ac:dyDescent="0.2">
      <c r="B14" s="8">
        <v>41518</v>
      </c>
      <c r="C14" s="46"/>
      <c r="D14" s="47">
        <f t="shared" si="2"/>
        <v>0</v>
      </c>
      <c r="E14" s="46"/>
      <c r="F14" s="46"/>
      <c r="G14" s="47">
        <f t="shared" si="1"/>
        <v>0</v>
      </c>
      <c r="H14" s="46"/>
      <c r="I14" s="47">
        <f t="shared" si="0"/>
        <v>0</v>
      </c>
      <c r="J14" s="50"/>
      <c r="K14" s="49"/>
    </row>
    <row r="15" spans="2:11" ht="15" customHeight="1" x14ac:dyDescent="0.2">
      <c r="B15" s="8">
        <v>41548</v>
      </c>
      <c r="C15" s="46"/>
      <c r="D15" s="47">
        <f>C15-K15</f>
        <v>0</v>
      </c>
      <c r="E15" s="46"/>
      <c r="F15" s="46"/>
      <c r="G15" s="46">
        <f t="shared" si="1"/>
        <v>0</v>
      </c>
      <c r="H15" s="46"/>
      <c r="I15" s="47">
        <f t="shared" si="0"/>
        <v>0</v>
      </c>
      <c r="J15" s="50"/>
      <c r="K15" s="49"/>
    </row>
    <row r="16" spans="2:11" ht="15" customHeight="1" x14ac:dyDescent="0.2">
      <c r="B16" s="8">
        <v>41579</v>
      </c>
      <c r="C16" s="46"/>
      <c r="D16" s="47">
        <f t="shared" si="2"/>
        <v>0</v>
      </c>
      <c r="E16" s="46"/>
      <c r="F16" s="46"/>
      <c r="G16" s="46">
        <f t="shared" si="1"/>
        <v>0</v>
      </c>
      <c r="H16" s="46"/>
      <c r="I16" s="47">
        <f t="shared" si="0"/>
        <v>0</v>
      </c>
      <c r="J16" s="50"/>
      <c r="K16" s="49"/>
    </row>
    <row r="17" spans="1:11" ht="15" customHeight="1" x14ac:dyDescent="0.2">
      <c r="B17" s="8">
        <v>41609</v>
      </c>
      <c r="C17" s="46"/>
      <c r="D17" s="47">
        <f t="shared" si="2"/>
        <v>0</v>
      </c>
      <c r="E17" s="46"/>
      <c r="F17" s="46"/>
      <c r="G17" s="46">
        <f t="shared" si="1"/>
        <v>0</v>
      </c>
      <c r="H17" s="46"/>
      <c r="I17" s="47">
        <f t="shared" si="0"/>
        <v>0</v>
      </c>
      <c r="J17" s="50"/>
      <c r="K17" s="49"/>
    </row>
    <row r="18" spans="1:11" ht="15" customHeight="1" x14ac:dyDescent="0.2">
      <c r="B18" s="33" t="s">
        <v>4</v>
      </c>
      <c r="C18" s="23">
        <f>SUM(C6:C17)</f>
        <v>106010013.41999999</v>
      </c>
      <c r="D18" s="23">
        <f>C18-K18</f>
        <v>105978587.85999998</v>
      </c>
      <c r="E18" s="23">
        <f t="shared" ref="E18:J18" si="3">SUM(E6:E17)</f>
        <v>353376.03</v>
      </c>
      <c r="F18" s="23">
        <f t="shared" si="3"/>
        <v>11239805.34</v>
      </c>
      <c r="G18" s="23">
        <f t="shared" si="3"/>
        <v>117571769.23</v>
      </c>
      <c r="H18" s="23">
        <f t="shared" si="3"/>
        <v>20505782.620000001</v>
      </c>
      <c r="I18" s="23">
        <f t="shared" si="3"/>
        <v>138077551.84999999</v>
      </c>
      <c r="J18" s="34">
        <f t="shared" si="3"/>
        <v>145255</v>
      </c>
      <c r="K18" s="24">
        <f>SUM(K6:K17)</f>
        <v>31425.56</v>
      </c>
    </row>
    <row r="19" spans="1:11" x14ac:dyDescent="0.2">
      <c r="B19" s="28"/>
      <c r="C19" s="29"/>
      <c r="D19" s="30"/>
      <c r="E19" s="30"/>
      <c r="F19" s="31"/>
      <c r="G19" s="30"/>
      <c r="H19" s="30"/>
      <c r="I19" s="30"/>
    </row>
    <row r="20" spans="1:11" ht="15.75" customHeight="1" x14ac:dyDescent="0.2">
      <c r="A20" s="95"/>
      <c r="B20" s="95"/>
      <c r="C20" s="95"/>
      <c r="D20" s="95"/>
      <c r="E20" s="95"/>
      <c r="F20" s="95"/>
      <c r="G20" s="95"/>
      <c r="H20" s="95"/>
      <c r="I20" s="95"/>
    </row>
    <row r="21" spans="1:11" x14ac:dyDescent="0.2">
      <c r="B21" s="35"/>
      <c r="C21" s="29"/>
      <c r="D21" s="30"/>
      <c r="E21" s="30"/>
      <c r="F21" s="31"/>
      <c r="G21" s="30"/>
      <c r="H21" s="30"/>
      <c r="I21" s="30"/>
    </row>
    <row r="22" spans="1:11" x14ac:dyDescent="0.2">
      <c r="B22" s="28"/>
      <c r="C22" s="29"/>
      <c r="D22" s="30"/>
      <c r="E22" s="30"/>
      <c r="F22" s="31"/>
      <c r="G22" s="30"/>
      <c r="H22" s="30"/>
      <c r="I22" s="30"/>
    </row>
    <row r="23" spans="1:11" x14ac:dyDescent="0.2">
      <c r="B23" s="28"/>
      <c r="C23" s="29"/>
      <c r="D23" s="30"/>
      <c r="E23" s="30"/>
      <c r="F23" s="31"/>
      <c r="G23" s="30"/>
      <c r="H23" s="30"/>
      <c r="I23" s="30"/>
    </row>
    <row r="24" spans="1:11" x14ac:dyDescent="0.2">
      <c r="B24" s="28"/>
      <c r="C24" s="29"/>
      <c r="D24" s="30"/>
      <c r="E24" s="30"/>
      <c r="F24" s="31"/>
      <c r="G24" s="30"/>
      <c r="H24" s="30"/>
      <c r="I24" s="30"/>
    </row>
    <row r="25" spans="1:11" x14ac:dyDescent="0.2">
      <c r="B25" s="28"/>
      <c r="C25" s="29"/>
      <c r="D25" s="30"/>
      <c r="E25" s="30"/>
      <c r="F25" s="31"/>
      <c r="G25" s="30"/>
      <c r="H25" s="30"/>
      <c r="I25" s="30"/>
    </row>
    <row r="26" spans="1:11" x14ac:dyDescent="0.2">
      <c r="B26" s="28"/>
      <c r="C26" s="29"/>
      <c r="D26" s="30"/>
      <c r="E26" s="30"/>
      <c r="F26" s="31"/>
      <c r="G26" s="30"/>
      <c r="H26" s="30"/>
      <c r="I26" s="30"/>
    </row>
    <row r="27" spans="1:11" x14ac:dyDescent="0.2">
      <c r="B27" s="28"/>
      <c r="C27" s="29"/>
      <c r="D27" s="30"/>
      <c r="E27" s="30"/>
      <c r="F27" s="31"/>
      <c r="G27" s="30"/>
      <c r="H27" s="30"/>
      <c r="I27" s="30"/>
    </row>
    <row r="28" spans="1:11" x14ac:dyDescent="0.2">
      <c r="B28" s="28"/>
      <c r="C28" s="29"/>
      <c r="D28" s="30"/>
      <c r="E28" s="30"/>
      <c r="F28" s="31"/>
      <c r="G28" s="30"/>
      <c r="H28" s="30"/>
      <c r="I28" s="30"/>
    </row>
    <row r="29" spans="1:11" x14ac:dyDescent="0.2">
      <c r="B29" s="28"/>
      <c r="C29" s="29"/>
      <c r="D29" s="30"/>
      <c r="E29" s="30"/>
      <c r="F29" s="31"/>
      <c r="G29" s="30"/>
      <c r="H29" s="30"/>
      <c r="I29" s="30"/>
    </row>
    <row r="30" spans="1:11" x14ac:dyDescent="0.2">
      <c r="B30" s="28"/>
      <c r="C30" s="29"/>
      <c r="D30" s="30"/>
      <c r="E30" s="30"/>
      <c r="F30" s="31"/>
      <c r="G30" s="30"/>
      <c r="H30" s="30"/>
      <c r="I30" s="30"/>
    </row>
    <row r="31" spans="1:11" x14ac:dyDescent="0.2">
      <c r="B31" s="28"/>
      <c r="C31" s="29"/>
      <c r="D31" s="30"/>
      <c r="E31" s="30"/>
      <c r="F31" s="31"/>
      <c r="G31" s="30"/>
      <c r="H31" s="30"/>
      <c r="I31" s="30"/>
    </row>
    <row r="32" spans="1:11" x14ac:dyDescent="0.2">
      <c r="B32" s="28"/>
      <c r="C32" s="29"/>
      <c r="D32" s="30"/>
      <c r="E32" s="30"/>
      <c r="F32" s="31"/>
      <c r="G32" s="30"/>
      <c r="H32" s="30"/>
      <c r="I32" s="30"/>
    </row>
    <row r="33" spans="2:11" x14ac:dyDescent="0.2">
      <c r="B33" s="28"/>
      <c r="C33" s="29"/>
      <c r="D33" s="30"/>
      <c r="E33" s="30"/>
      <c r="F33" s="31"/>
      <c r="G33" s="30"/>
      <c r="H33" s="30"/>
      <c r="I33" s="30"/>
    </row>
    <row r="34" spans="2:11" x14ac:dyDescent="0.2">
      <c r="B34" s="28"/>
      <c r="C34" s="29"/>
      <c r="D34" s="30"/>
      <c r="E34" s="30"/>
      <c r="F34" s="31"/>
      <c r="G34" s="30"/>
      <c r="H34" s="30"/>
      <c r="I34" s="30"/>
    </row>
    <row r="35" spans="2:11" x14ac:dyDescent="0.2">
      <c r="B35" s="28"/>
      <c r="C35" s="29"/>
      <c r="D35" s="30"/>
      <c r="E35" s="30"/>
      <c r="F35" s="31"/>
      <c r="G35" s="30"/>
      <c r="H35" s="30"/>
      <c r="I35" s="30"/>
    </row>
    <row r="36" spans="2:11" x14ac:dyDescent="0.2">
      <c r="B36" s="28"/>
      <c r="C36" s="29"/>
      <c r="D36" s="30"/>
      <c r="E36" s="30"/>
      <c r="F36" s="31"/>
      <c r="G36" s="30"/>
      <c r="H36" s="30"/>
      <c r="I36" s="30"/>
    </row>
    <row r="37" spans="2:11" x14ac:dyDescent="0.2">
      <c r="B37" s="28"/>
      <c r="C37" s="29"/>
      <c r="D37" s="30"/>
      <c r="E37" s="30"/>
      <c r="F37" s="31"/>
      <c r="G37" s="30"/>
      <c r="H37" s="30"/>
      <c r="I37" s="30"/>
    </row>
    <row r="38" spans="2:11" x14ac:dyDescent="0.2">
      <c r="B38" s="28"/>
      <c r="C38" s="29"/>
      <c r="D38" s="30"/>
      <c r="E38" s="30"/>
      <c r="F38" s="31"/>
      <c r="G38" s="30"/>
      <c r="H38" s="30"/>
      <c r="I38" s="30"/>
    </row>
    <row r="39" spans="2:11" x14ac:dyDescent="0.2">
      <c r="B39" s="28"/>
      <c r="C39" s="29"/>
      <c r="D39" s="30"/>
      <c r="E39" s="30"/>
      <c r="F39" s="31"/>
      <c r="G39" s="30"/>
      <c r="H39" s="30"/>
      <c r="I39" s="30"/>
    </row>
    <row r="40" spans="2:11" x14ac:dyDescent="0.2">
      <c r="B40" s="28"/>
      <c r="C40" s="29"/>
      <c r="D40" s="30"/>
      <c r="E40" s="30"/>
      <c r="F40" s="31"/>
      <c r="G40" s="30"/>
      <c r="H40" s="30"/>
      <c r="I40" s="30"/>
    </row>
    <row r="41" spans="2:11" x14ac:dyDescent="0.2">
      <c r="B41" s="28"/>
      <c r="C41" s="29"/>
      <c r="D41" s="30"/>
      <c r="E41" s="30"/>
      <c r="F41" s="31"/>
      <c r="G41" s="30"/>
      <c r="H41" s="30"/>
      <c r="I41" s="30"/>
    </row>
    <row r="42" spans="2:11" x14ac:dyDescent="0.2">
      <c r="B42" s="28"/>
      <c r="C42" s="29"/>
      <c r="D42" s="30"/>
      <c r="E42" s="30"/>
      <c r="F42" s="31"/>
      <c r="G42" s="30"/>
      <c r="H42" s="30"/>
      <c r="I42" s="30"/>
    </row>
    <row r="43" spans="2:11" x14ac:dyDescent="0.2">
      <c r="B43" s="28"/>
      <c r="C43" s="29"/>
      <c r="D43" s="30"/>
      <c r="E43" s="30"/>
      <c r="F43" s="31"/>
      <c r="G43" s="30"/>
      <c r="H43" s="30"/>
      <c r="I43" s="30"/>
    </row>
    <row r="45" spans="2:11" ht="20.25" x14ac:dyDescent="0.3">
      <c r="B45" s="92">
        <v>2010</v>
      </c>
      <c r="C45" s="92"/>
      <c r="D45" s="92"/>
      <c r="E45" s="92"/>
      <c r="F45" s="92"/>
      <c r="G45" s="92"/>
      <c r="H45" s="92"/>
      <c r="I45" s="92"/>
      <c r="J45" s="92"/>
      <c r="K45" s="92"/>
    </row>
    <row r="46" spans="2:11" ht="60" x14ac:dyDescent="0.2">
      <c r="B46" s="18" t="s">
        <v>0</v>
      </c>
      <c r="C46" s="18" t="s">
        <v>5</v>
      </c>
      <c r="D46" s="18" t="s">
        <v>1</v>
      </c>
      <c r="E46" s="18" t="s">
        <v>2</v>
      </c>
      <c r="F46" s="19" t="s">
        <v>14</v>
      </c>
      <c r="G46" s="18" t="s">
        <v>3</v>
      </c>
      <c r="H46" s="19" t="s">
        <v>8</v>
      </c>
      <c r="I46" s="19" t="s">
        <v>7</v>
      </c>
      <c r="J46" s="19" t="s">
        <v>6</v>
      </c>
      <c r="K46" s="19" t="s">
        <v>13</v>
      </c>
    </row>
    <row r="47" spans="2:11" x14ac:dyDescent="0.2">
      <c r="B47" s="2">
        <v>40179</v>
      </c>
      <c r="C47" s="3">
        <v>18971710.100000001</v>
      </c>
      <c r="D47" s="3">
        <v>102101.12</v>
      </c>
      <c r="E47" s="3">
        <v>2403304.46</v>
      </c>
      <c r="F47" s="14">
        <f>SUM(C47:E47)</f>
        <v>21477115.680000003</v>
      </c>
      <c r="G47" s="25">
        <v>4388757.26</v>
      </c>
      <c r="H47" s="17">
        <v>25292</v>
      </c>
      <c r="I47" s="17"/>
      <c r="J47" s="22"/>
      <c r="K47" s="14">
        <f>SUM(F47+G47)</f>
        <v>25865872.940000005</v>
      </c>
    </row>
    <row r="48" spans="2:11" x14ac:dyDescent="0.2">
      <c r="B48" s="2">
        <v>40210</v>
      </c>
      <c r="C48" s="3">
        <v>19057158.16</v>
      </c>
      <c r="D48" s="3">
        <f>85109.88+91304.17</f>
        <v>176414.05</v>
      </c>
      <c r="E48" s="3">
        <v>2327380.2000000002</v>
      </c>
      <c r="F48" s="14">
        <f>SUM(C48:E48)</f>
        <v>21560952.41</v>
      </c>
      <c r="G48" s="25">
        <v>4247544.57</v>
      </c>
      <c r="H48" s="17">
        <v>25280</v>
      </c>
      <c r="I48" s="17"/>
      <c r="J48" s="22"/>
      <c r="K48" s="14">
        <f>SUM(F48+G48)</f>
        <v>25808496.98</v>
      </c>
    </row>
    <row r="49" spans="2:11" x14ac:dyDescent="0.2">
      <c r="B49" s="2">
        <v>40238</v>
      </c>
      <c r="C49" s="3">
        <v>12241568.5</v>
      </c>
      <c r="D49" s="3">
        <v>49623.92</v>
      </c>
      <c r="E49" s="3">
        <f>199980.73+2153948.83</f>
        <v>2353929.56</v>
      </c>
      <c r="F49" s="14">
        <f>SUM(C49:E49)</f>
        <v>14645121.98</v>
      </c>
      <c r="G49" s="25">
        <f>33312.95+4263774.05</f>
        <v>4297087</v>
      </c>
      <c r="H49" s="17">
        <v>18006</v>
      </c>
      <c r="I49" s="17"/>
      <c r="J49" s="22"/>
      <c r="K49" s="14">
        <f>SUM(F49+G49)</f>
        <v>18942208.98</v>
      </c>
    </row>
    <row r="50" spans="2:11" x14ac:dyDescent="0.2">
      <c r="B50" s="2">
        <v>40269</v>
      </c>
      <c r="C50" s="14">
        <v>15463091.939999999</v>
      </c>
      <c r="D50" s="14">
        <v>65140.81</v>
      </c>
      <c r="E50" s="14">
        <v>1509761.64</v>
      </c>
      <c r="F50" s="14">
        <f>SUM(C50:E50)</f>
        <v>17037994.390000001</v>
      </c>
      <c r="G50" s="26">
        <v>2755075.92</v>
      </c>
      <c r="H50" s="17">
        <v>22077</v>
      </c>
      <c r="I50" s="21"/>
      <c r="J50" s="22"/>
      <c r="K50" s="14">
        <f>SUM(F50+G50)</f>
        <v>19793070.310000002</v>
      </c>
    </row>
    <row r="51" spans="2:11" x14ac:dyDescent="0.2">
      <c r="B51" s="2">
        <v>40299</v>
      </c>
      <c r="C51" s="14">
        <v>15888529.6</v>
      </c>
      <c r="D51" s="14">
        <v>71579.179999999993</v>
      </c>
      <c r="E51" s="14">
        <v>1907965.99</v>
      </c>
      <c r="F51" s="37">
        <f>C51+D51+E51</f>
        <v>17868074.77</v>
      </c>
      <c r="G51" s="26">
        <v>3482753.06</v>
      </c>
      <c r="H51" s="38">
        <v>22445</v>
      </c>
      <c r="I51" s="38"/>
      <c r="J51" s="22"/>
      <c r="K51" s="15">
        <f t="shared" ref="K51:K58" si="4">F51+G51</f>
        <v>21350827.829999998</v>
      </c>
    </row>
    <row r="52" spans="2:11" x14ac:dyDescent="0.2">
      <c r="B52" s="2">
        <v>40330</v>
      </c>
      <c r="C52" s="14">
        <v>18027705.02</v>
      </c>
      <c r="D52" s="1">
        <v>87920.45</v>
      </c>
      <c r="E52" s="15">
        <v>1959367.87</v>
      </c>
      <c r="F52" s="37">
        <f t="shared" ref="F52:F57" si="5">SUM(C52:E52)</f>
        <v>20074993.34</v>
      </c>
      <c r="G52" s="15">
        <v>3578724.57</v>
      </c>
      <c r="H52" s="17">
        <v>24127</v>
      </c>
      <c r="I52" s="21"/>
      <c r="J52" s="17"/>
      <c r="K52" s="15">
        <f t="shared" si="4"/>
        <v>23653717.91</v>
      </c>
    </row>
    <row r="53" spans="2:11" x14ac:dyDescent="0.2">
      <c r="B53" s="2">
        <v>40360</v>
      </c>
      <c r="C53" s="15">
        <v>16939017.120000001</v>
      </c>
      <c r="D53" s="1">
        <v>99977.48</v>
      </c>
      <c r="E53" s="15">
        <f>2222790.94+482.34</f>
        <v>2223273.2799999998</v>
      </c>
      <c r="F53" s="37">
        <f t="shared" si="5"/>
        <v>19262267.880000003</v>
      </c>
      <c r="G53" s="15">
        <v>4061290.85</v>
      </c>
      <c r="H53" s="17">
        <v>22841</v>
      </c>
      <c r="I53" s="21"/>
      <c r="J53" s="17"/>
      <c r="K53" s="15">
        <f t="shared" si="4"/>
        <v>23323558.730000004</v>
      </c>
    </row>
    <row r="54" spans="2:11" x14ac:dyDescent="0.2">
      <c r="B54" s="2">
        <v>40391</v>
      </c>
      <c r="C54" s="1">
        <v>17372897.800000001</v>
      </c>
      <c r="D54" s="1">
        <v>211655.54</v>
      </c>
      <c r="E54" s="1">
        <v>2085121.66</v>
      </c>
      <c r="F54" s="37">
        <f t="shared" si="5"/>
        <v>19669675</v>
      </c>
      <c r="G54" s="1">
        <v>3820806.52</v>
      </c>
      <c r="H54" s="17">
        <v>21731</v>
      </c>
      <c r="I54" s="21"/>
      <c r="J54" s="17"/>
      <c r="K54" s="15">
        <f t="shared" si="4"/>
        <v>23490481.52</v>
      </c>
    </row>
    <row r="55" spans="2:11" x14ac:dyDescent="0.2">
      <c r="B55" s="2">
        <v>40422</v>
      </c>
      <c r="C55" s="1">
        <v>16299062.220000001</v>
      </c>
      <c r="D55" s="1">
        <v>59132.44</v>
      </c>
      <c r="E55" s="1">
        <v>2120788.48</v>
      </c>
      <c r="F55" s="39">
        <f t="shared" si="5"/>
        <v>18478983.140000001</v>
      </c>
      <c r="G55" s="1">
        <v>3931635.19</v>
      </c>
      <c r="H55" s="17">
        <v>21301</v>
      </c>
      <c r="I55" s="21"/>
      <c r="J55" s="17"/>
      <c r="K55" s="15">
        <f t="shared" si="4"/>
        <v>22410618.330000002</v>
      </c>
    </row>
    <row r="56" spans="2:11" x14ac:dyDescent="0.2">
      <c r="B56" s="2">
        <v>40452</v>
      </c>
      <c r="C56" s="15">
        <v>17094822.399999999</v>
      </c>
      <c r="D56" s="15">
        <f>148546.47+80619.98</f>
        <v>229166.45</v>
      </c>
      <c r="E56" s="15">
        <v>2002080.04</v>
      </c>
      <c r="F56" s="39">
        <f t="shared" si="5"/>
        <v>19326068.889999997</v>
      </c>
      <c r="G56" s="15">
        <v>3685629.45</v>
      </c>
      <c r="H56" s="17">
        <v>23545</v>
      </c>
      <c r="I56" s="21"/>
      <c r="J56" s="17"/>
      <c r="K56" s="15">
        <f t="shared" si="4"/>
        <v>23011698.339999996</v>
      </c>
    </row>
    <row r="57" spans="2:11" x14ac:dyDescent="0.2">
      <c r="B57" s="2">
        <v>40483</v>
      </c>
      <c r="C57" s="15">
        <v>17226965.890000001</v>
      </c>
      <c r="D57" s="15">
        <v>72234.42</v>
      </c>
      <c r="E57" s="15">
        <v>2109060.96</v>
      </c>
      <c r="F57" s="39">
        <f t="shared" si="5"/>
        <v>19408261.270000003</v>
      </c>
      <c r="G57" s="15">
        <v>3850132.02</v>
      </c>
      <c r="H57" s="17">
        <v>23751</v>
      </c>
      <c r="I57" s="21"/>
      <c r="J57" s="17"/>
      <c r="K57" s="15">
        <f t="shared" si="4"/>
        <v>23258393.290000003</v>
      </c>
    </row>
    <row r="58" spans="2:11" x14ac:dyDescent="0.2">
      <c r="B58" s="2">
        <v>40513</v>
      </c>
      <c r="C58" s="14">
        <v>17823197.579999998</v>
      </c>
      <c r="D58" s="14">
        <v>90237.74</v>
      </c>
      <c r="E58" s="14">
        <v>2130563.9300000002</v>
      </c>
      <c r="F58" s="39">
        <f>SUM(C58:E58)</f>
        <v>20043999.249999996</v>
      </c>
      <c r="G58" s="14">
        <v>3883716.21</v>
      </c>
      <c r="H58" s="17">
        <v>24580</v>
      </c>
      <c r="I58" s="21"/>
      <c r="J58" s="17"/>
      <c r="K58" s="15">
        <f t="shared" si="4"/>
        <v>23927715.459999997</v>
      </c>
    </row>
    <row r="59" spans="2:11" x14ac:dyDescent="0.2">
      <c r="B59" s="33" t="s">
        <v>4</v>
      </c>
      <c r="C59" s="23">
        <f t="shared" ref="C59:K59" si="6">SUM(C47:C58)</f>
        <v>202405726.32999998</v>
      </c>
      <c r="D59" s="23">
        <f t="shared" si="6"/>
        <v>1315183.5999999999</v>
      </c>
      <c r="E59" s="23">
        <f t="shared" si="6"/>
        <v>25132598.07</v>
      </c>
      <c r="F59" s="23">
        <f t="shared" si="6"/>
        <v>228853508.00000003</v>
      </c>
      <c r="G59" s="23">
        <f t="shared" si="6"/>
        <v>45983152.620000005</v>
      </c>
      <c r="H59" s="34">
        <f t="shared" si="6"/>
        <v>274976</v>
      </c>
      <c r="I59" s="34">
        <f t="shared" si="6"/>
        <v>0</v>
      </c>
      <c r="J59" s="34">
        <f t="shared" si="6"/>
        <v>0</v>
      </c>
      <c r="K59" s="23">
        <f t="shared" si="6"/>
        <v>274836660.62</v>
      </c>
    </row>
    <row r="60" spans="2:11" x14ac:dyDescent="0.2">
      <c r="B60" s="42"/>
      <c r="C60" s="43"/>
      <c r="D60" s="43"/>
      <c r="E60" s="43"/>
      <c r="F60" s="43"/>
      <c r="G60" s="43"/>
      <c r="H60" s="44"/>
      <c r="I60" s="44"/>
      <c r="J60" s="44"/>
      <c r="K60" s="43"/>
    </row>
    <row r="61" spans="2:11" ht="20.25" x14ac:dyDescent="0.3">
      <c r="B61" s="92">
        <v>2011</v>
      </c>
      <c r="C61" s="92"/>
      <c r="D61" s="92"/>
      <c r="E61" s="92"/>
      <c r="F61" s="92"/>
      <c r="G61" s="92"/>
      <c r="H61" s="92"/>
      <c r="I61" s="92"/>
      <c r="J61" s="92"/>
      <c r="K61" s="92"/>
    </row>
    <row r="62" spans="2:11" s="32" customFormat="1" ht="48" x14ac:dyDescent="0.2">
      <c r="B62" s="18" t="s">
        <v>0</v>
      </c>
      <c r="C62" s="19" t="s">
        <v>29</v>
      </c>
      <c r="D62" s="19" t="s">
        <v>28</v>
      </c>
      <c r="E62" s="18" t="s">
        <v>1</v>
      </c>
      <c r="F62" s="18" t="s">
        <v>2</v>
      </c>
      <c r="G62" s="19" t="s">
        <v>14</v>
      </c>
      <c r="H62" s="20" t="s">
        <v>3</v>
      </c>
      <c r="I62" s="19" t="s">
        <v>15</v>
      </c>
      <c r="J62" s="19" t="s">
        <v>9</v>
      </c>
      <c r="K62" s="19" t="s">
        <v>10</v>
      </c>
    </row>
    <row r="63" spans="2:11" ht="15" customHeight="1" x14ac:dyDescent="0.2">
      <c r="B63" s="8">
        <v>40544</v>
      </c>
      <c r="C63" s="4">
        <v>16917848.050000001</v>
      </c>
      <c r="D63" s="4">
        <v>16884808.470000003</v>
      </c>
      <c r="E63" s="4">
        <v>63085.36</v>
      </c>
      <c r="F63" s="4">
        <v>2200010.6</v>
      </c>
      <c r="G63" s="4">
        <v>19147904.430000003</v>
      </c>
      <c r="H63" s="9">
        <v>4022226.07</v>
      </c>
      <c r="I63" s="5">
        <v>23170130.500000004</v>
      </c>
      <c r="J63" s="6">
        <v>23458</v>
      </c>
      <c r="K63" s="10">
        <v>33039.58</v>
      </c>
    </row>
    <row r="64" spans="2:11" ht="15" customHeight="1" x14ac:dyDescent="0.2">
      <c r="B64" s="8">
        <v>40575</v>
      </c>
      <c r="C64" s="4">
        <v>19045315.02</v>
      </c>
      <c r="D64" s="4">
        <v>19031690.050000001</v>
      </c>
      <c r="E64" s="4">
        <v>96187.97</v>
      </c>
      <c r="F64" s="4">
        <v>2090784.12</v>
      </c>
      <c r="G64" s="4">
        <v>21218662.140000001</v>
      </c>
      <c r="H64" s="9">
        <v>3809394.15</v>
      </c>
      <c r="I64" s="5">
        <v>25028056.289999999</v>
      </c>
      <c r="J64" s="6">
        <v>26020</v>
      </c>
      <c r="K64" s="10">
        <v>13624.97</v>
      </c>
    </row>
    <row r="65" spans="2:11" ht="15" customHeight="1" x14ac:dyDescent="0.2">
      <c r="B65" s="8">
        <v>40603</v>
      </c>
      <c r="C65" s="4">
        <v>12394601.039999999</v>
      </c>
      <c r="D65" s="4">
        <v>12391246.379999999</v>
      </c>
      <c r="E65" s="4">
        <v>51159.39</v>
      </c>
      <c r="F65" s="4">
        <v>2355767.85</v>
      </c>
      <c r="G65" s="4">
        <v>14798173.619999999</v>
      </c>
      <c r="H65" s="9">
        <v>4296051.57</v>
      </c>
      <c r="I65" s="5">
        <v>19094225.189999998</v>
      </c>
      <c r="J65" s="6">
        <v>18153</v>
      </c>
      <c r="K65" s="1">
        <v>3354.66</v>
      </c>
    </row>
    <row r="66" spans="2:11" ht="15" customHeight="1" x14ac:dyDescent="0.2">
      <c r="B66" s="8">
        <v>40634</v>
      </c>
      <c r="C66" s="1">
        <v>16121207.17</v>
      </c>
      <c r="D66" s="1">
        <v>16108352.779999999</v>
      </c>
      <c r="E66" s="4">
        <v>59651.28</v>
      </c>
      <c r="F66" s="4">
        <v>1531428.4100000001</v>
      </c>
      <c r="G66" s="4">
        <v>17699432.469999999</v>
      </c>
      <c r="H66" s="9">
        <v>2794460.07</v>
      </c>
      <c r="I66" s="11">
        <v>20493892.539999999</v>
      </c>
      <c r="J66" s="6">
        <v>23492</v>
      </c>
      <c r="K66" s="10">
        <v>12854.39</v>
      </c>
    </row>
    <row r="67" spans="2:11" ht="15" customHeight="1" x14ac:dyDescent="0.2">
      <c r="B67" s="8">
        <v>40664</v>
      </c>
      <c r="C67" s="4">
        <v>15669894.050000001</v>
      </c>
      <c r="D67" s="4">
        <v>15655901.290000001</v>
      </c>
      <c r="E67" s="4">
        <v>50158.28</v>
      </c>
      <c r="F67" s="4">
        <v>1992736.13</v>
      </c>
      <c r="G67" s="4">
        <v>17698795.699999999</v>
      </c>
      <c r="H67" s="9">
        <v>3632148.02</v>
      </c>
      <c r="I67" s="11">
        <v>21330943.719999999</v>
      </c>
      <c r="J67" s="12">
        <v>22742</v>
      </c>
      <c r="K67" s="10">
        <v>13992.76</v>
      </c>
    </row>
    <row r="68" spans="2:11" ht="15" customHeight="1" x14ac:dyDescent="0.2">
      <c r="B68" s="2">
        <v>40695</v>
      </c>
      <c r="C68" s="3">
        <v>19645409.600000001</v>
      </c>
      <c r="D68" s="4">
        <v>19632055.640000001</v>
      </c>
      <c r="E68" s="1">
        <v>76379.94</v>
      </c>
      <c r="F68" s="1">
        <v>1935252.59</v>
      </c>
      <c r="G68" s="5">
        <v>21643688.170000002</v>
      </c>
      <c r="H68" s="1">
        <v>3528314.4</v>
      </c>
      <c r="I68" s="1">
        <v>25172002.57</v>
      </c>
      <c r="J68" s="6">
        <v>26542</v>
      </c>
      <c r="K68" s="7">
        <v>13353.96</v>
      </c>
    </row>
    <row r="69" spans="2:11" ht="15" customHeight="1" x14ac:dyDescent="0.2">
      <c r="B69" s="2">
        <v>40725</v>
      </c>
      <c r="C69" s="13">
        <v>18450827.210000001</v>
      </c>
      <c r="D69" s="4">
        <v>18440086.260000002</v>
      </c>
      <c r="E69" s="7">
        <v>59692.87</v>
      </c>
      <c r="F69" s="13">
        <v>2429222.5</v>
      </c>
      <c r="G69" s="5">
        <v>20929001.630000003</v>
      </c>
      <c r="H69" s="13">
        <v>4427535.2300000004</v>
      </c>
      <c r="I69" s="11">
        <v>25356536.860000003</v>
      </c>
      <c r="J69" s="6">
        <v>25453</v>
      </c>
      <c r="K69" s="7">
        <v>10740.95</v>
      </c>
    </row>
    <row r="70" spans="2:11" ht="15" customHeight="1" x14ac:dyDescent="0.2">
      <c r="B70" s="2">
        <v>40756</v>
      </c>
      <c r="C70" s="7">
        <v>16392851.5</v>
      </c>
      <c r="D70" s="4">
        <v>16380412.07</v>
      </c>
      <c r="E70" s="7">
        <v>39315.49</v>
      </c>
      <c r="F70" s="13">
        <v>2282317.1</v>
      </c>
      <c r="G70" s="4">
        <v>18702044.66</v>
      </c>
      <c r="H70" s="7">
        <v>4156417.66</v>
      </c>
      <c r="I70" s="11">
        <v>22858462.32</v>
      </c>
      <c r="J70" s="6">
        <v>26588</v>
      </c>
      <c r="K70" s="7">
        <v>12439.43</v>
      </c>
    </row>
    <row r="71" spans="2:11" ht="15" customHeight="1" x14ac:dyDescent="0.2">
      <c r="B71" s="2">
        <v>40787</v>
      </c>
      <c r="C71" s="7">
        <v>17148575.899999999</v>
      </c>
      <c r="D71" s="4">
        <v>17140709.229999997</v>
      </c>
      <c r="E71" s="7">
        <v>41426.269999999997</v>
      </c>
      <c r="F71" s="7">
        <v>2027182.78</v>
      </c>
      <c r="G71" s="4">
        <v>19209318.279999997</v>
      </c>
      <c r="H71" s="7">
        <v>3689346.37</v>
      </c>
      <c r="I71" s="11">
        <v>22898664.649999999</v>
      </c>
      <c r="J71" s="6">
        <v>26452</v>
      </c>
      <c r="K71" s="7">
        <v>7866.67</v>
      </c>
    </row>
    <row r="72" spans="2:11" ht="15" customHeight="1" x14ac:dyDescent="0.2">
      <c r="B72" s="2">
        <v>40817</v>
      </c>
      <c r="C72" s="13">
        <v>17375092.210000001</v>
      </c>
      <c r="D72" s="4">
        <v>17364814.800000001</v>
      </c>
      <c r="E72" s="13">
        <v>48985.81</v>
      </c>
      <c r="F72" s="13">
        <v>2120343.0299999998</v>
      </c>
      <c r="G72" s="5">
        <v>19534143.640000001</v>
      </c>
      <c r="H72" s="13">
        <v>3860494.53</v>
      </c>
      <c r="I72" s="11">
        <v>23394638.170000002</v>
      </c>
      <c r="J72" s="6">
        <v>25219</v>
      </c>
      <c r="K72" s="7">
        <v>10277.41</v>
      </c>
    </row>
    <row r="73" spans="2:11" ht="15" customHeight="1" x14ac:dyDescent="0.2">
      <c r="B73" s="2">
        <v>40848</v>
      </c>
      <c r="C73" s="13">
        <v>16392330.439999999</v>
      </c>
      <c r="D73" s="4">
        <v>16381966.779999999</v>
      </c>
      <c r="E73" s="13">
        <v>47912.13</v>
      </c>
      <c r="F73" s="13">
        <v>2148026.13</v>
      </c>
      <c r="G73" s="5">
        <v>18577905.039999999</v>
      </c>
      <c r="H73" s="13">
        <v>3912358.57</v>
      </c>
      <c r="I73" s="13">
        <v>22490263.609999999</v>
      </c>
      <c r="J73" s="6">
        <v>24045</v>
      </c>
      <c r="K73" s="7">
        <v>10363.66</v>
      </c>
    </row>
    <row r="74" spans="2:11" ht="15" customHeight="1" x14ac:dyDescent="0.2">
      <c r="B74" s="2">
        <v>40878</v>
      </c>
      <c r="C74" s="5">
        <v>19046292.460000001</v>
      </c>
      <c r="D74" s="4">
        <f>C74-K74</f>
        <v>19038258.91</v>
      </c>
      <c r="E74" s="5">
        <v>82970.98</v>
      </c>
      <c r="F74" s="5">
        <v>2026131.71</v>
      </c>
      <c r="G74" s="5">
        <f>E74+F74+D74</f>
        <v>21147361.600000001</v>
      </c>
      <c r="H74" s="5">
        <v>3689832.64</v>
      </c>
      <c r="I74" s="13">
        <f>G74+H74</f>
        <v>24837194.240000002</v>
      </c>
      <c r="J74" s="6">
        <v>25760</v>
      </c>
      <c r="K74" s="13">
        <v>8033.55</v>
      </c>
    </row>
    <row r="75" spans="2:11" ht="15" customHeight="1" x14ac:dyDescent="0.2">
      <c r="B75" s="33" t="s">
        <v>4</v>
      </c>
      <c r="C75" s="23">
        <v>204592211.10000002</v>
      </c>
      <c r="D75" s="23">
        <f t="shared" ref="D75:K75" si="7">SUM(D63:D74)</f>
        <v>204450302.66000003</v>
      </c>
      <c r="E75" s="23">
        <f t="shared" si="7"/>
        <v>716925.7699999999</v>
      </c>
      <c r="F75" s="23">
        <f t="shared" si="7"/>
        <v>25139202.950000003</v>
      </c>
      <c r="G75" s="23">
        <f t="shared" si="7"/>
        <v>230306431.38</v>
      </c>
      <c r="H75" s="23">
        <f t="shared" si="7"/>
        <v>45818579.280000001</v>
      </c>
      <c r="I75" s="23">
        <f t="shared" si="7"/>
        <v>276125010.66000003</v>
      </c>
      <c r="J75" s="34">
        <f t="shared" si="7"/>
        <v>293924</v>
      </c>
      <c r="K75" s="24">
        <f t="shared" si="7"/>
        <v>149941.99</v>
      </c>
    </row>
    <row r="76" spans="2:11" ht="15" customHeight="1" x14ac:dyDescent="0.2">
      <c r="B76" s="42"/>
      <c r="C76" s="43"/>
      <c r="D76" s="43"/>
      <c r="E76" s="43"/>
      <c r="F76" s="43"/>
      <c r="G76" s="43"/>
      <c r="H76" s="43"/>
      <c r="I76" s="43"/>
      <c r="J76" s="44"/>
      <c r="K76" s="56"/>
    </row>
    <row r="77" spans="2:11" ht="20.25" x14ac:dyDescent="0.3">
      <c r="B77" s="92">
        <v>2012</v>
      </c>
      <c r="C77" s="92"/>
      <c r="D77" s="92"/>
      <c r="E77" s="92"/>
      <c r="F77" s="92"/>
      <c r="G77" s="92"/>
      <c r="H77" s="92"/>
      <c r="I77" s="92"/>
      <c r="J77" s="92"/>
      <c r="K77" s="92"/>
    </row>
    <row r="78" spans="2:11" s="32" customFormat="1" ht="48" x14ac:dyDescent="0.2">
      <c r="B78" s="18" t="s">
        <v>0</v>
      </c>
      <c r="C78" s="19" t="s">
        <v>29</v>
      </c>
      <c r="D78" s="19" t="s">
        <v>28</v>
      </c>
      <c r="E78" s="18" t="s">
        <v>1</v>
      </c>
      <c r="F78" s="18" t="s">
        <v>2</v>
      </c>
      <c r="G78" s="19" t="s">
        <v>14</v>
      </c>
      <c r="H78" s="20" t="s">
        <v>3</v>
      </c>
      <c r="I78" s="19" t="s">
        <v>15</v>
      </c>
      <c r="J78" s="19" t="s">
        <v>9</v>
      </c>
      <c r="K78" s="19" t="s">
        <v>10</v>
      </c>
    </row>
    <row r="79" spans="2:11" ht="15" customHeight="1" x14ac:dyDescent="0.2">
      <c r="B79" s="2">
        <v>40909</v>
      </c>
      <c r="C79" s="5">
        <v>18088472.789999999</v>
      </c>
      <c r="D79" s="5">
        <f>C79-K79</f>
        <v>18071623.16</v>
      </c>
      <c r="E79" s="5">
        <v>60657.01</v>
      </c>
      <c r="F79" s="5">
        <v>2354508.9300000002</v>
      </c>
      <c r="G79" s="5">
        <f>SUM(D79:F79)</f>
        <v>20486789.100000001</v>
      </c>
      <c r="H79" s="11">
        <v>4293349.58</v>
      </c>
      <c r="I79" s="5">
        <f>SUM(G79:H79)</f>
        <v>24780138.68</v>
      </c>
      <c r="J79" s="6">
        <v>24873</v>
      </c>
      <c r="K79" s="57">
        <v>16849.63</v>
      </c>
    </row>
    <row r="80" spans="2:11" ht="15" customHeight="1" x14ac:dyDescent="0.2">
      <c r="B80" s="2">
        <v>40940</v>
      </c>
      <c r="C80" s="5">
        <v>18034830.280000001</v>
      </c>
      <c r="D80" s="5">
        <f>C80-K80</f>
        <v>18016079.620000001</v>
      </c>
      <c r="E80" s="5">
        <v>65801.37</v>
      </c>
      <c r="F80" s="5">
        <v>2228698.14</v>
      </c>
      <c r="G80" s="5">
        <f t="shared" ref="G80:G90" si="8">D80+E80+F80</f>
        <v>20310579.130000003</v>
      </c>
      <c r="H80" s="11">
        <v>4062115.82</v>
      </c>
      <c r="I80" s="5">
        <f>SUM(G80+H80)</f>
        <v>24372694.950000003</v>
      </c>
      <c r="J80" s="6">
        <v>25200</v>
      </c>
      <c r="K80" s="58">
        <v>18750.66</v>
      </c>
    </row>
    <row r="81" spans="2:11" ht="15" customHeight="1" x14ac:dyDescent="0.2">
      <c r="B81" s="2">
        <v>40969</v>
      </c>
      <c r="C81" s="59">
        <v>8853928.0700000003</v>
      </c>
      <c r="D81" s="5">
        <f>C81-K81</f>
        <v>8846651.5199999996</v>
      </c>
      <c r="E81" s="5">
        <v>26482.81</v>
      </c>
      <c r="F81" s="5">
        <v>1091378.1200000001</v>
      </c>
      <c r="G81" s="5">
        <f t="shared" si="8"/>
        <v>9964512.4499999993</v>
      </c>
      <c r="H81" s="11">
        <f>1991057.71+296.09</f>
        <v>1991353.8</v>
      </c>
      <c r="I81" s="5">
        <f>SUM(G81+H81)</f>
        <v>11955866.25</v>
      </c>
      <c r="J81" s="6">
        <v>14632</v>
      </c>
      <c r="K81" s="58">
        <v>7276.55</v>
      </c>
    </row>
    <row r="82" spans="2:11" ht="15" customHeight="1" x14ac:dyDescent="0.2">
      <c r="B82" s="2">
        <v>41000</v>
      </c>
      <c r="C82" s="15">
        <v>14611639.5</v>
      </c>
      <c r="D82" s="5">
        <f t="shared" ref="D82:D87" si="9">C82-K82</f>
        <v>14606098.310000001</v>
      </c>
      <c r="E82" s="5">
        <v>45906.54</v>
      </c>
      <c r="F82" s="5">
        <v>1806132.26</v>
      </c>
      <c r="G82" s="5">
        <f t="shared" si="8"/>
        <v>16458137.109999999</v>
      </c>
      <c r="H82" s="11">
        <v>3291366.69</v>
      </c>
      <c r="I82" s="11">
        <f>SUM(G82+H82)</f>
        <v>19749503.800000001</v>
      </c>
      <c r="J82" s="6">
        <v>21741</v>
      </c>
      <c r="K82" s="60">
        <v>5541.19</v>
      </c>
    </row>
    <row r="83" spans="2:11" ht="15" customHeight="1" x14ac:dyDescent="0.2">
      <c r="B83" s="2">
        <v>41030</v>
      </c>
      <c r="C83" s="14">
        <v>14259564.310000001</v>
      </c>
      <c r="D83" s="5">
        <f t="shared" si="9"/>
        <v>14251533.09</v>
      </c>
      <c r="E83" s="14">
        <v>32220.07</v>
      </c>
      <c r="F83" s="15">
        <v>1764082.02</v>
      </c>
      <c r="G83" s="5">
        <f t="shared" si="8"/>
        <v>16047835.18</v>
      </c>
      <c r="H83" s="11">
        <v>3209502.7200000002</v>
      </c>
      <c r="I83" s="11">
        <f>G83+H83</f>
        <v>19257337.899999999</v>
      </c>
      <c r="J83" s="61">
        <v>21191</v>
      </c>
      <c r="K83" s="60">
        <v>8031.22</v>
      </c>
    </row>
    <row r="84" spans="2:11" ht="15" customHeight="1" x14ac:dyDescent="0.2">
      <c r="B84" s="2">
        <v>41061</v>
      </c>
      <c r="C84" s="14">
        <v>17231683.82</v>
      </c>
      <c r="D84" s="5">
        <f t="shared" si="9"/>
        <v>17179876.84</v>
      </c>
      <c r="E84" s="15">
        <v>60528.72</v>
      </c>
      <c r="F84" s="13">
        <v>2125904.1800000002</v>
      </c>
      <c r="G84" s="5">
        <f t="shared" si="8"/>
        <v>19366309.739999998</v>
      </c>
      <c r="H84" s="15">
        <f>3873117.53+270.58</f>
        <v>3873388.11</v>
      </c>
      <c r="I84" s="15">
        <f>G84+H84</f>
        <v>23239697.849999998</v>
      </c>
      <c r="J84" s="22">
        <v>24237</v>
      </c>
      <c r="K84" s="60">
        <v>51806.98</v>
      </c>
    </row>
    <row r="85" spans="2:11" ht="15" customHeight="1" x14ac:dyDescent="0.2">
      <c r="B85" s="2">
        <v>41091</v>
      </c>
      <c r="C85" s="14">
        <v>16774535.58</v>
      </c>
      <c r="D85" s="5">
        <f t="shared" si="9"/>
        <v>16769076.33</v>
      </c>
      <c r="E85" s="15">
        <v>87223.26</v>
      </c>
      <c r="F85" s="13">
        <v>2072368.75</v>
      </c>
      <c r="G85" s="5">
        <f t="shared" si="8"/>
        <v>18928668.34</v>
      </c>
      <c r="H85" s="13">
        <v>3785733.53</v>
      </c>
      <c r="I85" s="11">
        <f>G85+H85</f>
        <v>22714401.870000001</v>
      </c>
      <c r="J85" s="17">
        <v>23449</v>
      </c>
      <c r="K85" s="15">
        <v>5459.25</v>
      </c>
    </row>
    <row r="86" spans="2:11" ht="15" customHeight="1" x14ac:dyDescent="0.2">
      <c r="B86" s="2">
        <v>41122</v>
      </c>
      <c r="C86" s="13">
        <v>16254978.42</v>
      </c>
      <c r="D86" s="5">
        <f t="shared" si="9"/>
        <v>16242864.5</v>
      </c>
      <c r="E86" s="13">
        <v>52577.41</v>
      </c>
      <c r="F86" s="13">
        <v>2007791.88</v>
      </c>
      <c r="G86" s="13">
        <f t="shared" si="8"/>
        <v>18303233.789999999</v>
      </c>
      <c r="H86" s="13">
        <v>3659755.3</v>
      </c>
      <c r="I86" s="11">
        <f>SUM(G86:H86)</f>
        <v>21962989.09</v>
      </c>
      <c r="J86" s="17">
        <v>23400</v>
      </c>
      <c r="K86" s="15">
        <v>12113.92</v>
      </c>
    </row>
    <row r="87" spans="2:11" ht="15" customHeight="1" x14ac:dyDescent="0.2">
      <c r="B87" s="2">
        <v>41153</v>
      </c>
      <c r="C87" s="13">
        <v>16132243.970000001</v>
      </c>
      <c r="D87" s="5">
        <f t="shared" si="9"/>
        <v>16124176.58</v>
      </c>
      <c r="E87" s="13">
        <v>50132.82</v>
      </c>
      <c r="F87" s="13">
        <v>1995261.69</v>
      </c>
      <c r="G87" s="5">
        <f t="shared" si="8"/>
        <v>18169571.09</v>
      </c>
      <c r="H87" s="13">
        <v>3633891.71</v>
      </c>
      <c r="I87" s="11">
        <f>G87+H87</f>
        <v>21803462.800000001</v>
      </c>
      <c r="J87" s="17">
        <v>22203</v>
      </c>
      <c r="K87" s="15">
        <v>8067.39</v>
      </c>
    </row>
    <row r="88" spans="2:11" ht="15" customHeight="1" x14ac:dyDescent="0.2">
      <c r="B88" s="2">
        <v>41183</v>
      </c>
      <c r="C88" s="13">
        <v>18039550.859999999</v>
      </c>
      <c r="D88" s="5">
        <f>C88-K88</f>
        <v>18029200.210000001</v>
      </c>
      <c r="E88" s="13">
        <v>77385.039999999994</v>
      </c>
      <c r="F88" s="13">
        <v>2230955.2400000002</v>
      </c>
      <c r="G88" s="13">
        <f t="shared" si="8"/>
        <v>20337540.490000002</v>
      </c>
      <c r="H88" s="13">
        <v>4067507.99</v>
      </c>
      <c r="I88" s="11">
        <f>G88+H88</f>
        <v>24405048.480000004</v>
      </c>
      <c r="J88" s="17">
        <v>24540</v>
      </c>
      <c r="K88" s="15">
        <v>10350.65</v>
      </c>
    </row>
    <row r="89" spans="2:11" ht="15" customHeight="1" x14ac:dyDescent="0.2">
      <c r="B89" s="2">
        <v>41214</v>
      </c>
      <c r="C89" s="13">
        <v>17896916.149999999</v>
      </c>
      <c r="D89" s="5">
        <f>C89-K89</f>
        <v>17869516.32</v>
      </c>
      <c r="E89" s="13">
        <v>85364.35</v>
      </c>
      <c r="F89" s="13">
        <v>2208520.02</v>
      </c>
      <c r="G89" s="13">
        <f t="shared" si="8"/>
        <v>20163400.690000001</v>
      </c>
      <c r="H89" s="13">
        <v>4032432.59</v>
      </c>
      <c r="I89" s="13">
        <f>G89+H89</f>
        <v>24195833.280000001</v>
      </c>
      <c r="J89" s="22">
        <v>23449</v>
      </c>
      <c r="K89" s="15">
        <v>27399.83</v>
      </c>
    </row>
    <row r="90" spans="2:11" ht="15" customHeight="1" x14ac:dyDescent="0.2">
      <c r="B90" s="2">
        <v>41244</v>
      </c>
      <c r="C90" s="13">
        <v>17776654.66</v>
      </c>
      <c r="D90" s="5">
        <f>C90-K90</f>
        <v>17768147.120000001</v>
      </c>
      <c r="E90" s="13">
        <v>83436.25</v>
      </c>
      <c r="F90" s="13">
        <v>2208520.02</v>
      </c>
      <c r="G90" s="13">
        <f t="shared" si="8"/>
        <v>20060103.390000001</v>
      </c>
      <c r="H90" s="13">
        <v>4032432.59</v>
      </c>
      <c r="I90" s="13">
        <f>G90+H90</f>
        <v>24092535.98</v>
      </c>
      <c r="J90" s="22">
        <v>23219</v>
      </c>
      <c r="K90" s="15">
        <v>8507.5400000000009</v>
      </c>
    </row>
    <row r="91" spans="2:11" ht="15" customHeight="1" x14ac:dyDescent="0.2">
      <c r="B91" s="33" t="s">
        <v>4</v>
      </c>
      <c r="C91" s="23">
        <f>SUM(C79:C90)</f>
        <v>193954998.41000003</v>
      </c>
      <c r="D91" s="23">
        <f>C91-K91</f>
        <v>193774843.60000002</v>
      </c>
      <c r="E91" s="23">
        <f t="shared" ref="E91:J91" si="10">SUM(E79:E90)</f>
        <v>727715.65</v>
      </c>
      <c r="F91" s="23">
        <f t="shared" si="10"/>
        <v>24094121.25</v>
      </c>
      <c r="G91" s="23">
        <f t="shared" si="10"/>
        <v>218596680.5</v>
      </c>
      <c r="H91" s="23">
        <f t="shared" si="10"/>
        <v>43932830.430000007</v>
      </c>
      <c r="I91" s="23">
        <f t="shared" si="10"/>
        <v>262529510.93000001</v>
      </c>
      <c r="J91" s="34">
        <f t="shared" si="10"/>
        <v>272134</v>
      </c>
      <c r="K91" s="24">
        <f>SUM(K79:K90)</f>
        <v>180154.81000000003</v>
      </c>
    </row>
    <row r="92" spans="2:11" ht="15" customHeight="1" x14ac:dyDescent="0.2">
      <c r="B92" s="42"/>
      <c r="C92" s="43"/>
      <c r="D92" s="43"/>
      <c r="E92" s="43"/>
      <c r="F92" s="43"/>
      <c r="G92" s="43"/>
      <c r="H92" s="43"/>
      <c r="I92" s="43"/>
      <c r="J92" s="44"/>
      <c r="K92" s="56"/>
    </row>
    <row r="93" spans="2:11" ht="15" customHeight="1" x14ac:dyDescent="0.2">
      <c r="B93" s="42"/>
      <c r="C93" s="43"/>
      <c r="D93" s="43"/>
      <c r="E93" s="43"/>
      <c r="F93" s="43"/>
      <c r="G93" s="43"/>
      <c r="H93" s="43"/>
      <c r="I93" s="43"/>
      <c r="J93" s="44"/>
      <c r="K93" s="56"/>
    </row>
    <row r="94" spans="2:11" ht="15" customHeight="1" x14ac:dyDescent="0.2">
      <c r="B94" s="42"/>
      <c r="C94" s="43"/>
      <c r="D94" s="43"/>
      <c r="E94" s="43"/>
      <c r="F94" s="43"/>
      <c r="G94" s="43"/>
      <c r="H94" s="43"/>
      <c r="I94" s="43"/>
      <c r="J94" s="44"/>
      <c r="K94" s="56"/>
    </row>
    <row r="95" spans="2:11" ht="15" customHeight="1" x14ac:dyDescent="0.2">
      <c r="B95" s="42"/>
      <c r="C95" s="43"/>
      <c r="D95" s="43"/>
      <c r="E95" s="43"/>
      <c r="F95" s="43"/>
      <c r="G95" s="43"/>
      <c r="H95" s="43"/>
      <c r="I95" s="43"/>
      <c r="J95" s="44"/>
      <c r="K95" s="56"/>
    </row>
    <row r="96" spans="2:11" ht="15" customHeight="1" x14ac:dyDescent="0.2">
      <c r="B96" s="42"/>
      <c r="C96" s="43"/>
      <c r="D96" s="43"/>
      <c r="E96" s="43"/>
      <c r="F96" s="43"/>
      <c r="G96" s="43"/>
      <c r="H96" s="43"/>
      <c r="I96" s="43"/>
      <c r="J96" s="44"/>
      <c r="K96" s="56"/>
    </row>
    <row r="97" spans="2:15" ht="15" customHeight="1" x14ac:dyDescent="0.2">
      <c r="B97" s="42"/>
      <c r="C97" s="43"/>
      <c r="D97" s="43"/>
      <c r="E97" s="43"/>
      <c r="F97" s="43"/>
      <c r="G97" s="43"/>
      <c r="H97" s="43"/>
      <c r="I97" s="43"/>
      <c r="J97" s="44"/>
      <c r="K97" s="56"/>
    </row>
    <row r="98" spans="2:15" ht="15" customHeight="1" x14ac:dyDescent="0.2">
      <c r="B98" s="42"/>
      <c r="C98" s="43"/>
      <c r="D98" s="43"/>
      <c r="E98" s="43"/>
      <c r="F98" s="43"/>
      <c r="G98" s="43"/>
      <c r="H98" s="43"/>
      <c r="I98" s="43"/>
      <c r="J98" s="44"/>
      <c r="K98" s="56"/>
    </row>
    <row r="99" spans="2:15" ht="15" customHeight="1" x14ac:dyDescent="0.2">
      <c r="B99" s="42"/>
      <c r="C99" s="43"/>
      <c r="D99" s="43"/>
      <c r="E99" s="43"/>
      <c r="F99" s="43"/>
      <c r="G99" s="43"/>
      <c r="H99" s="43"/>
      <c r="I99" s="43"/>
      <c r="J99" s="44"/>
      <c r="K99" s="56"/>
    </row>
    <row r="100" spans="2:15" ht="15" customHeight="1" x14ac:dyDescent="0.2">
      <c r="B100" s="42"/>
      <c r="C100" s="43"/>
      <c r="D100" s="43"/>
      <c r="E100" s="43"/>
      <c r="F100" s="43"/>
      <c r="G100" s="43"/>
      <c r="H100" s="43"/>
      <c r="I100" s="43"/>
      <c r="J100" s="44"/>
      <c r="K100" s="56"/>
    </row>
    <row r="101" spans="2:15" ht="15" customHeight="1" x14ac:dyDescent="0.2">
      <c r="B101" s="42"/>
      <c r="C101" s="43"/>
      <c r="D101" s="43"/>
      <c r="E101" s="43"/>
      <c r="F101" s="43"/>
      <c r="G101" s="43"/>
      <c r="H101" s="43"/>
      <c r="I101" s="43"/>
      <c r="J101" s="44"/>
      <c r="K101" s="56"/>
    </row>
    <row r="102" spans="2:15" ht="19.5" customHeight="1" x14ac:dyDescent="0.2">
      <c r="F102" s="31"/>
      <c r="K102" s="31"/>
    </row>
    <row r="103" spans="2:15" x14ac:dyDescent="0.2">
      <c r="C103" s="19">
        <v>2010</v>
      </c>
      <c r="D103" s="19">
        <v>2011</v>
      </c>
      <c r="E103" s="19">
        <v>2012</v>
      </c>
      <c r="F103" s="19">
        <v>2013</v>
      </c>
      <c r="M103" s="31"/>
    </row>
    <row r="104" spans="2:15" ht="36" x14ac:dyDescent="0.2">
      <c r="B104" s="18" t="s">
        <v>0</v>
      </c>
      <c r="C104" s="19" t="s">
        <v>13</v>
      </c>
      <c r="D104" s="19" t="s">
        <v>15</v>
      </c>
      <c r="E104" s="19" t="s">
        <v>15</v>
      </c>
      <c r="F104" s="19" t="s">
        <v>15</v>
      </c>
      <c r="G104" s="19"/>
      <c r="H104" s="19" t="s">
        <v>30</v>
      </c>
      <c r="I104" s="19" t="s">
        <v>31</v>
      </c>
      <c r="O104" s="31"/>
    </row>
    <row r="105" spans="2:15" x14ac:dyDescent="0.2">
      <c r="B105" s="2" t="s">
        <v>16</v>
      </c>
      <c r="C105" s="14">
        <f t="shared" ref="C105:C116" si="11">K47</f>
        <v>25865872.940000005</v>
      </c>
      <c r="D105" s="14">
        <f>I63</f>
        <v>23170130.500000004</v>
      </c>
      <c r="E105" s="14">
        <f>I79</f>
        <v>24780138.68</v>
      </c>
      <c r="F105" s="14">
        <f>I6</f>
        <v>23753127.040000003</v>
      </c>
      <c r="G105" s="14"/>
      <c r="H105" s="27">
        <f>(E105/D105)-1</f>
        <v>6.9486366509674768E-2</v>
      </c>
      <c r="I105" s="27">
        <f t="shared" ref="I105:I117" si="12">(E105/C105)-1</f>
        <v>-4.1975550661620398E-2</v>
      </c>
      <c r="O105" s="31"/>
    </row>
    <row r="106" spans="2:15" x14ac:dyDescent="0.2">
      <c r="B106" s="2" t="s">
        <v>17</v>
      </c>
      <c r="C106" s="14">
        <f t="shared" si="11"/>
        <v>25808496.98</v>
      </c>
      <c r="D106" s="14">
        <f t="shared" ref="D106:D116" si="13">I64</f>
        <v>25028056.289999999</v>
      </c>
      <c r="E106" s="14">
        <f t="shared" ref="E106:E116" si="14">I80</f>
        <v>24372694.950000003</v>
      </c>
      <c r="F106" s="14">
        <f t="shared" ref="F106:F116" si="15">I7</f>
        <v>23729691.57</v>
      </c>
      <c r="G106" s="14"/>
      <c r="H106" s="27">
        <f t="shared" ref="H106:H117" si="16">(E106/D106)-1</f>
        <v>-2.6185067366251924E-2</v>
      </c>
      <c r="I106" s="27">
        <f t="shared" si="12"/>
        <v>-5.5632919309972051E-2</v>
      </c>
      <c r="O106" s="31"/>
    </row>
    <row r="107" spans="2:15" x14ac:dyDescent="0.2">
      <c r="B107" s="2" t="s">
        <v>18</v>
      </c>
      <c r="C107" s="14">
        <f t="shared" si="11"/>
        <v>18942208.98</v>
      </c>
      <c r="D107" s="14">
        <f t="shared" si="13"/>
        <v>19094225.189999998</v>
      </c>
      <c r="E107" s="14">
        <f t="shared" si="14"/>
        <v>11955866.25</v>
      </c>
      <c r="F107" s="14">
        <f t="shared" si="15"/>
        <v>15731767.779999999</v>
      </c>
      <c r="G107" s="14"/>
      <c r="H107" s="27">
        <f t="shared" si="16"/>
        <v>-0.37384910196505328</v>
      </c>
      <c r="I107" s="27">
        <f t="shared" si="12"/>
        <v>-0.36882407629313363</v>
      </c>
      <c r="O107" s="31"/>
    </row>
    <row r="108" spans="2:15" x14ac:dyDescent="0.2">
      <c r="B108" s="2" t="s">
        <v>19</v>
      </c>
      <c r="C108" s="14">
        <f t="shared" si="11"/>
        <v>19793070.310000002</v>
      </c>
      <c r="D108" s="14">
        <f t="shared" si="13"/>
        <v>20493892.539999999</v>
      </c>
      <c r="E108" s="14">
        <f t="shared" si="14"/>
        <v>19749503.800000001</v>
      </c>
      <c r="F108" s="14">
        <f t="shared" si="15"/>
        <v>17150642.43</v>
      </c>
      <c r="G108" s="14"/>
      <c r="H108" s="27">
        <f t="shared" si="16"/>
        <v>-3.6322467220275545E-2</v>
      </c>
      <c r="I108" s="27">
        <f t="shared" si="12"/>
        <v>-2.2010991381155032E-3</v>
      </c>
      <c r="O108" s="31"/>
    </row>
    <row r="109" spans="2:15" x14ac:dyDescent="0.2">
      <c r="B109" s="2" t="s">
        <v>20</v>
      </c>
      <c r="C109" s="14">
        <f t="shared" si="11"/>
        <v>21350827.829999998</v>
      </c>
      <c r="D109" s="14">
        <f t="shared" si="13"/>
        <v>21330943.719999999</v>
      </c>
      <c r="E109" s="14">
        <f t="shared" si="14"/>
        <v>19257337.899999999</v>
      </c>
      <c r="F109" s="14">
        <f t="shared" si="15"/>
        <v>19650299.260000002</v>
      </c>
      <c r="G109" s="14"/>
      <c r="H109" s="27">
        <f t="shared" si="16"/>
        <v>-9.7211161738511187E-2</v>
      </c>
      <c r="I109" s="27">
        <f t="shared" si="12"/>
        <v>-9.8051932537175035E-2</v>
      </c>
      <c r="O109" s="31"/>
    </row>
    <row r="110" spans="2:15" x14ac:dyDescent="0.2">
      <c r="B110" s="2" t="s">
        <v>21</v>
      </c>
      <c r="C110" s="14">
        <f t="shared" si="11"/>
        <v>23653717.91</v>
      </c>
      <c r="D110" s="14">
        <f t="shared" si="13"/>
        <v>25172002.57</v>
      </c>
      <c r="E110" s="14">
        <f t="shared" si="14"/>
        <v>23239697.849999998</v>
      </c>
      <c r="F110" s="14">
        <f t="shared" si="15"/>
        <v>21508349.859999999</v>
      </c>
      <c r="G110" s="14"/>
      <c r="H110" s="27">
        <f t="shared" si="16"/>
        <v>-7.6764044283982535E-2</v>
      </c>
      <c r="I110" s="27">
        <f t="shared" si="12"/>
        <v>-1.7503381987360567E-2</v>
      </c>
      <c r="O110" s="31"/>
    </row>
    <row r="111" spans="2:15" x14ac:dyDescent="0.2">
      <c r="B111" s="2" t="s">
        <v>22</v>
      </c>
      <c r="C111" s="14">
        <f t="shared" si="11"/>
        <v>23323558.730000004</v>
      </c>
      <c r="D111" s="14">
        <f t="shared" si="13"/>
        <v>25356536.860000003</v>
      </c>
      <c r="E111" s="14">
        <f t="shared" si="14"/>
        <v>22714401.870000001</v>
      </c>
      <c r="F111" s="14">
        <f t="shared" si="15"/>
        <v>16553673.91</v>
      </c>
      <c r="G111" s="14"/>
      <c r="H111" s="27">
        <f t="shared" si="16"/>
        <v>-0.10419936305134703</v>
      </c>
      <c r="I111" s="27">
        <f t="shared" si="12"/>
        <v>-2.6117663562913895E-2</v>
      </c>
      <c r="O111" s="31"/>
    </row>
    <row r="112" spans="2:15" x14ac:dyDescent="0.2">
      <c r="B112" s="2" t="s">
        <v>23</v>
      </c>
      <c r="C112" s="14">
        <f t="shared" si="11"/>
        <v>23490481.52</v>
      </c>
      <c r="D112" s="14">
        <f t="shared" si="13"/>
        <v>22858462.32</v>
      </c>
      <c r="E112" s="14">
        <f t="shared" si="14"/>
        <v>21962989.09</v>
      </c>
      <c r="F112" s="14">
        <f t="shared" si="15"/>
        <v>0</v>
      </c>
      <c r="G112" s="14"/>
      <c r="H112" s="27">
        <f t="shared" si="16"/>
        <v>-3.9174692394619459E-2</v>
      </c>
      <c r="I112" s="27">
        <f t="shared" si="12"/>
        <v>-6.5026016120592445E-2</v>
      </c>
      <c r="O112" s="31"/>
    </row>
    <row r="113" spans="2:15" x14ac:dyDescent="0.2">
      <c r="B113" s="2" t="s">
        <v>24</v>
      </c>
      <c r="C113" s="14">
        <f t="shared" si="11"/>
        <v>22410618.330000002</v>
      </c>
      <c r="D113" s="14">
        <f t="shared" si="13"/>
        <v>22898664.649999999</v>
      </c>
      <c r="E113" s="14">
        <f t="shared" si="14"/>
        <v>21803462.800000001</v>
      </c>
      <c r="F113" s="14">
        <f t="shared" si="15"/>
        <v>0</v>
      </c>
      <c r="G113" s="14"/>
      <c r="H113" s="27">
        <f t="shared" si="16"/>
        <v>-4.7828197265642691E-2</v>
      </c>
      <c r="I113" s="27">
        <f t="shared" si="12"/>
        <v>-2.7092314949080709E-2</v>
      </c>
      <c r="O113" s="31"/>
    </row>
    <row r="114" spans="2:15" x14ac:dyDescent="0.2">
      <c r="B114" s="2" t="s">
        <v>25</v>
      </c>
      <c r="C114" s="14">
        <f t="shared" si="11"/>
        <v>23011698.339999996</v>
      </c>
      <c r="D114" s="14">
        <f t="shared" si="13"/>
        <v>23394638.170000002</v>
      </c>
      <c r="E114" s="14">
        <f t="shared" si="14"/>
        <v>24405048.480000004</v>
      </c>
      <c r="F114" s="14">
        <f t="shared" si="15"/>
        <v>0</v>
      </c>
      <c r="G114" s="14"/>
      <c r="H114" s="27">
        <f t="shared" si="16"/>
        <v>4.318982420919415E-2</v>
      </c>
      <c r="I114" s="27">
        <f t="shared" si="12"/>
        <v>6.0549643899078243E-2</v>
      </c>
      <c r="O114" s="31"/>
    </row>
    <row r="115" spans="2:15" x14ac:dyDescent="0.2">
      <c r="B115" s="2" t="s">
        <v>26</v>
      </c>
      <c r="C115" s="14">
        <f t="shared" si="11"/>
        <v>23258393.290000003</v>
      </c>
      <c r="D115" s="14">
        <f t="shared" si="13"/>
        <v>22490263.609999999</v>
      </c>
      <c r="E115" s="14">
        <f t="shared" si="14"/>
        <v>24195833.280000001</v>
      </c>
      <c r="F115" s="14">
        <f t="shared" si="15"/>
        <v>0</v>
      </c>
      <c r="G115" s="14"/>
      <c r="H115" s="27">
        <f t="shared" si="16"/>
        <v>7.5835912801023975E-2</v>
      </c>
      <c r="I115" s="27">
        <f t="shared" si="12"/>
        <v>4.0305449233376534E-2</v>
      </c>
      <c r="O115" s="31"/>
    </row>
    <row r="116" spans="2:15" x14ac:dyDescent="0.2">
      <c r="B116" s="2" t="s">
        <v>27</v>
      </c>
      <c r="C116" s="14">
        <f t="shared" si="11"/>
        <v>23927715.459999997</v>
      </c>
      <c r="D116" s="14">
        <f t="shared" si="13"/>
        <v>24837194.240000002</v>
      </c>
      <c r="E116" s="14">
        <f t="shared" si="14"/>
        <v>24092535.98</v>
      </c>
      <c r="F116" s="14">
        <f t="shared" si="15"/>
        <v>0</v>
      </c>
      <c r="G116" s="14"/>
      <c r="H116" s="27">
        <f t="shared" si="16"/>
        <v>-2.9981577339389553E-2</v>
      </c>
      <c r="I116" s="27">
        <f t="shared" si="12"/>
        <v>6.8882681372375298E-3</v>
      </c>
      <c r="O116" s="31"/>
    </row>
    <row r="117" spans="2:15" x14ac:dyDescent="0.2">
      <c r="B117" s="33" t="s">
        <v>4</v>
      </c>
      <c r="C117" s="23">
        <f>SUM(C105:C116)</f>
        <v>274836660.62</v>
      </c>
      <c r="D117" s="23">
        <f>SUM(D105:D116)</f>
        <v>276125010.66000003</v>
      </c>
      <c r="E117" s="23">
        <f>SUM(E105:E116)</f>
        <v>262529510.93000001</v>
      </c>
      <c r="F117" s="23">
        <f>SUM(F105:F116)</f>
        <v>138077551.84999999</v>
      </c>
      <c r="G117" s="23"/>
      <c r="H117" s="27">
        <f t="shared" si="16"/>
        <v>-4.9236755835712853E-2</v>
      </c>
      <c r="I117" s="27">
        <f t="shared" si="12"/>
        <v>-4.4779869112935966E-2</v>
      </c>
      <c r="O117" s="31"/>
    </row>
    <row r="137" spans="2:11" ht="13.5" thickBot="1" x14ac:dyDescent="0.25"/>
    <row r="138" spans="2:11" ht="21" thickBot="1" x14ac:dyDescent="0.35">
      <c r="B138" s="89" t="s">
        <v>32</v>
      </c>
      <c r="C138" s="90"/>
      <c r="D138" s="90"/>
      <c r="E138" s="90"/>
      <c r="F138" s="90"/>
      <c r="G138" s="90"/>
      <c r="H138" s="91"/>
      <c r="I138" s="45"/>
      <c r="J138" s="45"/>
      <c r="K138" s="45"/>
    </row>
    <row r="140" spans="2:11" x14ac:dyDescent="0.2">
      <c r="B140" s="16"/>
    </row>
    <row r="141" spans="2:11" x14ac:dyDescent="0.2">
      <c r="B141" s="16"/>
    </row>
    <row r="142" spans="2:11" x14ac:dyDescent="0.2">
      <c r="B142" s="16"/>
    </row>
    <row r="143" spans="2:11" x14ac:dyDescent="0.2">
      <c r="B143" s="16"/>
    </row>
    <row r="144" spans="2:11" x14ac:dyDescent="0.2">
      <c r="B144" s="16"/>
    </row>
    <row r="145" spans="2:5" x14ac:dyDescent="0.2">
      <c r="B145" s="16"/>
    </row>
    <row r="146" spans="2:5" x14ac:dyDescent="0.2">
      <c r="B146" s="16"/>
    </row>
    <row r="147" spans="2:5" x14ac:dyDescent="0.2">
      <c r="B147" s="16"/>
    </row>
    <row r="148" spans="2:5" x14ac:dyDescent="0.2">
      <c r="B148" s="16"/>
    </row>
    <row r="149" spans="2:5" x14ac:dyDescent="0.2">
      <c r="B149" s="16"/>
    </row>
    <row r="150" spans="2:5" x14ac:dyDescent="0.2">
      <c r="B150" s="16"/>
    </row>
    <row r="151" spans="2:5" x14ac:dyDescent="0.2">
      <c r="B151" s="16"/>
    </row>
    <row r="152" spans="2:5" x14ac:dyDescent="0.2">
      <c r="B152" s="16"/>
    </row>
    <row r="153" spans="2:5" x14ac:dyDescent="0.2">
      <c r="B153" s="16"/>
    </row>
    <row r="154" spans="2:5" x14ac:dyDescent="0.2">
      <c r="B154" s="16"/>
    </row>
    <row r="156" spans="2:5" x14ac:dyDescent="0.2">
      <c r="E156" s="40"/>
    </row>
    <row r="157" spans="2:5" x14ac:dyDescent="0.2">
      <c r="E157" s="41"/>
    </row>
  </sheetData>
  <customSheetViews>
    <customSheetView guid="{7C7D85BD-C686-41B3-81E9-44982F9AB203}" showGridLines="0">
      <selection activeCell="D12" sqref="D12"/>
      <rowBreaks count="1" manualBreakCount="1">
        <brk id="43" max="16383" man="1"/>
      </rowBreaks>
      <pageMargins left="0" right="0" top="0.35433070866141736" bottom="0.31496062992125984" header="0.31496062992125984" footer="0.31496062992125984"/>
      <printOptions horizontalCentered="1"/>
      <pageSetup paperSize="9" scale="55" orientation="landscape" r:id="rId1"/>
    </customSheetView>
  </customSheetViews>
  <mergeCells count="8">
    <mergeCell ref="B138:H138"/>
    <mergeCell ref="B45:K45"/>
    <mergeCell ref="B1:K1"/>
    <mergeCell ref="B2:K2"/>
    <mergeCell ref="B4:K4"/>
    <mergeCell ref="A20:I20"/>
    <mergeCell ref="B61:K61"/>
    <mergeCell ref="B77:K77"/>
  </mergeCells>
  <phoneticPr fontId="9" type="noConversion"/>
  <printOptions horizontalCentered="1"/>
  <pageMargins left="0" right="0" top="0.35433070866141736" bottom="0.31496062992125984" header="0.31496062992125984" footer="0.31496062992125984"/>
  <pageSetup paperSize="9" scale="55" orientation="landscape" r:id="rId2"/>
  <rowBreaks count="1" manualBreakCount="1">
    <brk id="4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G38"/>
  <sheetViews>
    <sheetView showGridLines="0" tabSelected="1" workbookViewId="0">
      <selection activeCell="H15" sqref="H15"/>
    </sheetView>
  </sheetViews>
  <sheetFormatPr defaultRowHeight="12.75" x14ac:dyDescent="0.2"/>
  <cols>
    <col min="2" max="2" width="26.5703125" customWidth="1"/>
    <col min="3" max="3" width="31" customWidth="1"/>
    <col min="4" max="4" width="10.7109375" customWidth="1"/>
    <col min="5" max="7" width="17.7109375" customWidth="1"/>
    <col min="8" max="8" width="18.42578125" customWidth="1"/>
  </cols>
  <sheetData>
    <row r="8" spans="2:7" ht="3" customHeight="1" x14ac:dyDescent="0.2"/>
    <row r="9" spans="2:7" ht="18" customHeight="1" x14ac:dyDescent="0.25">
      <c r="B9" s="101" t="s">
        <v>42</v>
      </c>
      <c r="C9" s="102"/>
    </row>
    <row r="10" spans="2:7" ht="18" customHeight="1" x14ac:dyDescent="0.2">
      <c r="B10" s="75"/>
    </row>
    <row r="11" spans="2:7" ht="27.75" customHeight="1" x14ac:dyDescent="0.25">
      <c r="B11" s="98" t="s">
        <v>50</v>
      </c>
      <c r="C11" s="98"/>
      <c r="D11" s="70"/>
      <c r="E11" s="65"/>
      <c r="F11" s="65"/>
      <c r="G11" s="65"/>
    </row>
    <row r="12" spans="2:7" ht="12.75" customHeight="1" x14ac:dyDescent="0.25">
      <c r="B12" s="99" t="s">
        <v>39</v>
      </c>
      <c r="C12" s="99"/>
      <c r="D12" s="69"/>
      <c r="E12" s="65"/>
      <c r="F12" s="65"/>
      <c r="G12" s="65"/>
    </row>
    <row r="13" spans="2:7" ht="17.25" x14ac:dyDescent="0.3">
      <c r="B13" s="100" t="s">
        <v>51</v>
      </c>
      <c r="C13" s="100"/>
      <c r="D13" s="68"/>
    </row>
    <row r="14" spans="2:7" ht="24" customHeight="1" x14ac:dyDescent="0.2">
      <c r="B14" s="96"/>
      <c r="C14" s="97"/>
      <c r="D14" s="68"/>
    </row>
    <row r="15" spans="2:7" ht="18" customHeight="1" x14ac:dyDescent="0.25">
      <c r="B15" s="72" t="s">
        <v>0</v>
      </c>
      <c r="C15" s="71" t="s">
        <v>41</v>
      </c>
      <c r="D15" s="68"/>
    </row>
    <row r="16" spans="2:7" ht="27.75" customHeight="1" x14ac:dyDescent="0.25">
      <c r="B16" s="82"/>
      <c r="C16" s="83" t="s">
        <v>49</v>
      </c>
      <c r="D16" s="68"/>
    </row>
    <row r="17" spans="2:5" ht="15.75" customHeight="1" x14ac:dyDescent="0.25">
      <c r="B17" s="85" t="s">
        <v>33</v>
      </c>
      <c r="C17" s="84">
        <v>10568386.52</v>
      </c>
      <c r="D17" s="68"/>
      <c r="E17" s="64"/>
    </row>
    <row r="18" spans="2:5" ht="15.75" customHeight="1" x14ac:dyDescent="0.25">
      <c r="B18" s="80" t="s">
        <v>34</v>
      </c>
      <c r="C18" s="81">
        <v>7668873.4199999999</v>
      </c>
      <c r="D18" s="68"/>
      <c r="E18" s="64"/>
    </row>
    <row r="19" spans="2:5" ht="15.75" customHeight="1" x14ac:dyDescent="0.25">
      <c r="B19" s="80" t="s">
        <v>35</v>
      </c>
      <c r="C19" s="81">
        <v>9348262.5399999991</v>
      </c>
      <c r="D19" s="68"/>
      <c r="E19" s="64"/>
    </row>
    <row r="20" spans="2:5" ht="15.75" customHeight="1" x14ac:dyDescent="0.25">
      <c r="B20" s="80" t="s">
        <v>36</v>
      </c>
      <c r="C20" s="86">
        <v>10826990.640000001</v>
      </c>
      <c r="D20" s="68"/>
      <c r="E20" s="64"/>
    </row>
    <row r="21" spans="2:5" ht="15.75" customHeight="1" x14ac:dyDescent="0.25">
      <c r="B21" s="80" t="s">
        <v>37</v>
      </c>
      <c r="C21" s="86">
        <v>12568816.25</v>
      </c>
      <c r="D21" s="68"/>
    </row>
    <row r="22" spans="2:5" ht="15.75" customHeight="1" x14ac:dyDescent="0.25">
      <c r="B22" s="80" t="s">
        <v>38</v>
      </c>
      <c r="C22" s="86">
        <v>11445262.210000001</v>
      </c>
      <c r="D22" s="68"/>
    </row>
    <row r="23" spans="2:5" ht="15.75" customHeight="1" x14ac:dyDescent="0.25">
      <c r="B23" s="80" t="s">
        <v>43</v>
      </c>
      <c r="C23" s="86">
        <v>12551763.92</v>
      </c>
      <c r="D23" s="68"/>
    </row>
    <row r="24" spans="2:5" ht="15.75" customHeight="1" x14ac:dyDescent="0.25">
      <c r="B24" s="80" t="s">
        <v>44</v>
      </c>
      <c r="C24" s="86">
        <v>12486679.76</v>
      </c>
      <c r="D24" s="68"/>
    </row>
    <row r="25" spans="2:5" ht="15.75" customHeight="1" x14ac:dyDescent="0.25">
      <c r="B25" s="80" t="s">
        <v>45</v>
      </c>
      <c r="C25" s="86">
        <v>13912047.01</v>
      </c>
      <c r="D25" s="68"/>
    </row>
    <row r="26" spans="2:5" ht="15.75" customHeight="1" x14ac:dyDescent="0.25">
      <c r="B26" s="80" t="s">
        <v>46</v>
      </c>
      <c r="C26" s="86">
        <v>13793946.380000001</v>
      </c>
      <c r="D26" s="68"/>
    </row>
    <row r="27" spans="2:5" ht="15.75" customHeight="1" x14ac:dyDescent="0.25">
      <c r="B27" s="80" t="s">
        <v>47</v>
      </c>
      <c r="C27" s="86">
        <v>13502773.960000001</v>
      </c>
      <c r="D27" s="68"/>
    </row>
    <row r="28" spans="2:5" ht="15.75" hidden="1" customHeight="1" x14ac:dyDescent="0.25">
      <c r="B28" s="80" t="s">
        <v>48</v>
      </c>
      <c r="C28" s="86"/>
      <c r="D28" s="68"/>
    </row>
    <row r="29" spans="2:5" ht="15.75" customHeight="1" x14ac:dyDescent="0.25">
      <c r="B29" s="80" t="s">
        <v>48</v>
      </c>
      <c r="C29" s="86">
        <v>12894299.17</v>
      </c>
      <c r="D29" s="68"/>
    </row>
    <row r="30" spans="2:5" s="79" customFormat="1" ht="9" customHeight="1" x14ac:dyDescent="0.25">
      <c r="B30" s="73"/>
      <c r="C30" s="74"/>
      <c r="D30" s="78"/>
    </row>
    <row r="31" spans="2:5" ht="15.75" customHeight="1" x14ac:dyDescent="0.2">
      <c r="B31" s="76" t="s">
        <v>4</v>
      </c>
      <c r="C31" s="77">
        <f>SUM(C17:C30)</f>
        <v>141568101.78</v>
      </c>
      <c r="D31" s="68"/>
    </row>
    <row r="32" spans="2:5" x14ac:dyDescent="0.2">
      <c r="B32" s="67" t="s">
        <v>40</v>
      </c>
      <c r="E32" s="64"/>
    </row>
    <row r="34" spans="2:7" x14ac:dyDescent="0.2">
      <c r="B34" s="66"/>
      <c r="C34" s="64"/>
      <c r="D34" s="64"/>
      <c r="E34" s="64"/>
      <c r="F34" s="64"/>
      <c r="G34" s="64"/>
    </row>
    <row r="36" spans="2:7" x14ac:dyDescent="0.2">
      <c r="C36" s="87"/>
    </row>
    <row r="38" spans="2:7" x14ac:dyDescent="0.2">
      <c r="C38" s="88"/>
    </row>
  </sheetData>
  <mergeCells count="5">
    <mergeCell ref="B14:C14"/>
    <mergeCell ref="B11:C11"/>
    <mergeCell ref="B12:C12"/>
    <mergeCell ref="B13:C13"/>
    <mergeCell ref="B9:C9"/>
  </mergeCells>
  <printOptions horizontalCentered="1"/>
  <pageMargins left="0.78740157480314965" right="0.78740157480314965" top="1.7716535433070868" bottom="0.78740157480314965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Mês Pagamento_SPA</vt:lpstr>
      <vt:lpstr>OAB</vt:lpstr>
      <vt:lpstr>'Mês Pagamento_SPA'!Area_de_impressao</vt:lpstr>
      <vt:lpstr>'Mês Pagamento_SPA'!Titulos_de_impressao</vt:lpstr>
    </vt:vector>
  </TitlesOfParts>
  <Company>wonderfox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Ivone Neves de Freitas Scapin</cp:lastModifiedBy>
  <cp:lastPrinted>2019-06-26T17:37:46Z</cp:lastPrinted>
  <dcterms:created xsi:type="dcterms:W3CDTF">2003-06-17T18:58:37Z</dcterms:created>
  <dcterms:modified xsi:type="dcterms:W3CDTF">2022-02-04T13:23:47Z</dcterms:modified>
</cp:coreProperties>
</file>